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0" yWindow="-75" windowWidth="2100" windowHeight="1185" activeTab="1"/>
  </bookViews>
  <sheets>
    <sheet name="Приложение  1" sheetId="2" r:id="rId1"/>
    <sheet name="Приложение 2" sheetId="3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F18" i="3"/>
  <c r="J33" i="2"/>
  <c r="J89"/>
  <c r="G221"/>
  <c r="J58" l="1"/>
  <c r="I225" l="1"/>
  <c r="G225" s="1"/>
  <c r="I187"/>
  <c r="G182"/>
  <c r="N153"/>
  <c r="G153"/>
  <c r="I223" l="1"/>
  <c r="J23" l="1"/>
  <c r="I63" s="1"/>
  <c r="I217" s="1"/>
  <c r="I224"/>
  <c r="G224" s="1"/>
  <c r="I222" l="1"/>
  <c r="H89"/>
  <c r="G140"/>
  <c r="G139"/>
  <c r="J138"/>
  <c r="J150" s="1"/>
  <c r="Z151" s="1"/>
  <c r="G137"/>
  <c r="G136"/>
  <c r="G181"/>
  <c r="J156"/>
  <c r="I161" l="1"/>
  <c r="I220" s="1"/>
  <c r="Z156"/>
  <c r="Z157" s="1"/>
  <c r="V156"/>
  <c r="V157" s="1"/>
  <c r="V155"/>
  <c r="V154" s="1"/>
  <c r="G138"/>
  <c r="V145" l="1"/>
  <c r="I94"/>
  <c r="J64"/>
  <c r="I229" s="1"/>
  <c r="I239"/>
  <c r="J29" i="3"/>
  <c r="J15"/>
  <c r="J22"/>
  <c r="F22" s="1"/>
  <c r="J21"/>
  <c r="F21" s="1"/>
  <c r="F65" i="2"/>
  <c r="F64"/>
  <c r="F239" s="1"/>
  <c r="F62"/>
  <c r="F61"/>
  <c r="F63"/>
  <c r="F217" s="1"/>
  <c r="H64"/>
  <c r="G64" s="1"/>
  <c r="G152"/>
  <c r="G151"/>
  <c r="G150"/>
  <c r="G149"/>
  <c r="G148"/>
  <c r="G60"/>
  <c r="G59"/>
  <c r="G58"/>
  <c r="G57"/>
  <c r="G56"/>
  <c r="F128"/>
  <c r="L14" i="3"/>
  <c r="L13"/>
  <c r="K16"/>
  <c r="K15"/>
  <c r="J24"/>
  <c r="F24" s="1"/>
  <c r="J14"/>
  <c r="J13"/>
  <c r="F189" i="2"/>
  <c r="F244" s="1"/>
  <c r="F188"/>
  <c r="F234" s="1"/>
  <c r="F187"/>
  <c r="F223" s="1"/>
  <c r="F186"/>
  <c r="F222" s="1"/>
  <c r="F185"/>
  <c r="H219"/>
  <c r="F163"/>
  <c r="F242" s="1"/>
  <c r="F162"/>
  <c r="F232" s="1"/>
  <c r="F220"/>
  <c r="F160"/>
  <c r="F159"/>
  <c r="H163"/>
  <c r="H242" s="1"/>
  <c r="J163"/>
  <c r="I242" s="1"/>
  <c r="H162"/>
  <c r="H232" s="1"/>
  <c r="I162"/>
  <c r="I232" s="1"/>
  <c r="H132"/>
  <c r="J132"/>
  <c r="I241" s="1"/>
  <c r="F132"/>
  <c r="F131"/>
  <c r="F231" s="1"/>
  <c r="G121"/>
  <c r="F130"/>
  <c r="F219" s="1"/>
  <c r="F129"/>
  <c r="F96"/>
  <c r="F240" s="1"/>
  <c r="F95"/>
  <c r="F230" s="1"/>
  <c r="F94"/>
  <c r="F218" s="1"/>
  <c r="F93"/>
  <c r="F92"/>
  <c r="H96"/>
  <c r="H240" s="1"/>
  <c r="J96"/>
  <c r="I240" s="1"/>
  <c r="I95"/>
  <c r="I230" s="1"/>
  <c r="I92"/>
  <c r="G171"/>
  <c r="H161"/>
  <c r="H220" s="1"/>
  <c r="I130"/>
  <c r="I219" s="1"/>
  <c r="F14" i="3" l="1"/>
  <c r="R161" i="2"/>
  <c r="J23" i="3"/>
  <c r="F23" s="1"/>
  <c r="I218" i="2"/>
  <c r="I214" s="1"/>
  <c r="G217"/>
  <c r="F229"/>
  <c r="H229"/>
  <c r="G163"/>
  <c r="F241"/>
  <c r="Z218" l="1"/>
  <c r="Z219" s="1"/>
  <c r="I216"/>
  <c r="G220"/>
  <c r="I189"/>
  <c r="H189"/>
  <c r="H244" s="1"/>
  <c r="L44" i="3"/>
  <c r="L43"/>
  <c r="L38"/>
  <c r="L37"/>
  <c r="L36"/>
  <c r="L35"/>
  <c r="L34"/>
  <c r="L33"/>
  <c r="L32"/>
  <c r="L31"/>
  <c r="L30"/>
  <c r="L29"/>
  <c r="L28"/>
  <c r="L26"/>
  <c r="L20"/>
  <c r="L19"/>
  <c r="L16"/>
  <c r="L15"/>
  <c r="L48" l="1"/>
  <c r="G189" i="2"/>
  <c r="I244"/>
  <c r="L39" i="3"/>
  <c r="L41"/>
  <c r="L40"/>
  <c r="I243" i="2" l="1"/>
  <c r="I238" s="1"/>
  <c r="G235"/>
  <c r="G232"/>
  <c r="N230"/>
  <c r="G127"/>
  <c r="G126"/>
  <c r="G125"/>
  <c r="G123"/>
  <c r="G86"/>
  <c r="G85"/>
  <c r="G84"/>
  <c r="G82"/>
  <c r="I129"/>
  <c r="G184"/>
  <c r="G96"/>
  <c r="G132"/>
  <c r="G158"/>
  <c r="G145"/>
  <c r="G122"/>
  <c r="G117"/>
  <c r="G112"/>
  <c r="G107"/>
  <c r="G102"/>
  <c r="G91"/>
  <c r="G81"/>
  <c r="G76"/>
  <c r="G71"/>
  <c r="G55"/>
  <c r="G50"/>
  <c r="G45"/>
  <c r="G40"/>
  <c r="G35"/>
  <c r="G30"/>
  <c r="G25"/>
  <c r="G19"/>
  <c r="H15" i="3"/>
  <c r="H13"/>
  <c r="J78" i="2"/>
  <c r="I93" s="1"/>
  <c r="J168"/>
  <c r="I210" s="1"/>
  <c r="M48" i="3"/>
  <c r="F47"/>
  <c r="F46"/>
  <c r="F45"/>
  <c r="K44"/>
  <c r="J44"/>
  <c r="H44"/>
  <c r="G44"/>
  <c r="F44" s="1"/>
  <c r="K43"/>
  <c r="J43"/>
  <c r="H43"/>
  <c r="G43"/>
  <c r="K38"/>
  <c r="J38"/>
  <c r="H38"/>
  <c r="G38"/>
  <c r="K37"/>
  <c r="J37"/>
  <c r="H37"/>
  <c r="G37"/>
  <c r="K36"/>
  <c r="J36"/>
  <c r="H36"/>
  <c r="G36"/>
  <c r="K35"/>
  <c r="J35"/>
  <c r="H35"/>
  <c r="G35"/>
  <c r="K34"/>
  <c r="J34"/>
  <c r="H34"/>
  <c r="G34"/>
  <c r="K33"/>
  <c r="J33"/>
  <c r="H33"/>
  <c r="G33"/>
  <c r="K32"/>
  <c r="J32"/>
  <c r="H32"/>
  <c r="G32"/>
  <c r="K31"/>
  <c r="J31"/>
  <c r="H31"/>
  <c r="G31"/>
  <c r="K30"/>
  <c r="J30"/>
  <c r="H30"/>
  <c r="G30"/>
  <c r="K29"/>
  <c r="H29"/>
  <c r="G29"/>
  <c r="K28"/>
  <c r="H28"/>
  <c r="G28"/>
  <c r="H27"/>
  <c r="G27"/>
  <c r="K26"/>
  <c r="J26"/>
  <c r="H26"/>
  <c r="G26"/>
  <c r="H25"/>
  <c r="G25"/>
  <c r="K20"/>
  <c r="J20"/>
  <c r="H20"/>
  <c r="K19"/>
  <c r="J19"/>
  <c r="H19"/>
  <c r="G19"/>
  <c r="H17"/>
  <c r="G17"/>
  <c r="J16"/>
  <c r="H16"/>
  <c r="G16"/>
  <c r="G15"/>
  <c r="G13"/>
  <c r="F17" l="1"/>
  <c r="F20"/>
  <c r="F26"/>
  <c r="F28"/>
  <c r="F30"/>
  <c r="F33"/>
  <c r="F36"/>
  <c r="F16"/>
  <c r="F25"/>
  <c r="F27"/>
  <c r="F31"/>
  <c r="F34"/>
  <c r="F37"/>
  <c r="F19"/>
  <c r="F29"/>
  <c r="F32"/>
  <c r="F35"/>
  <c r="F38"/>
  <c r="F13"/>
  <c r="F15"/>
  <c r="J48"/>
  <c r="H48"/>
  <c r="J40"/>
  <c r="H40"/>
  <c r="K40"/>
  <c r="K48"/>
  <c r="J41"/>
  <c r="H41"/>
  <c r="K41"/>
  <c r="G41"/>
  <c r="F43"/>
  <c r="F48" s="1"/>
  <c r="G48"/>
  <c r="G229" i="2"/>
  <c r="J39" i="3"/>
  <c r="J50" s="1"/>
  <c r="H39"/>
  <c r="K39"/>
  <c r="G40"/>
  <c r="G39"/>
  <c r="F40" l="1"/>
  <c r="F41"/>
  <c r="M39"/>
  <c r="F39" l="1"/>
  <c r="I206" i="2"/>
  <c r="G179"/>
  <c r="I180"/>
  <c r="I213" s="1"/>
  <c r="G213" s="1"/>
  <c r="F205"/>
  <c r="J27"/>
  <c r="I131"/>
  <c r="G131" s="1"/>
  <c r="H231" s="1"/>
  <c r="G231" s="1"/>
  <c r="I128"/>
  <c r="I188"/>
  <c r="I234" s="1"/>
  <c r="H95"/>
  <c r="H230" s="1"/>
  <c r="H94"/>
  <c r="H218" s="1"/>
  <c r="H216" s="1"/>
  <c r="G216" s="1"/>
  <c r="H93"/>
  <c r="H92"/>
  <c r="H130" s="1"/>
  <c r="I159"/>
  <c r="H63"/>
  <c r="G63" s="1"/>
  <c r="H62"/>
  <c r="H65"/>
  <c r="H239" s="1"/>
  <c r="H61"/>
  <c r="G54"/>
  <c r="J37"/>
  <c r="O37" s="1"/>
  <c r="G44"/>
  <c r="G43"/>
  <c r="G42"/>
  <c r="G41"/>
  <c r="I211"/>
  <c r="H211"/>
  <c r="F211"/>
  <c r="G212"/>
  <c r="O80"/>
  <c r="O16"/>
  <c r="P16"/>
  <c r="G39"/>
  <c r="G38"/>
  <c r="G36"/>
  <c r="G49"/>
  <c r="G48"/>
  <c r="G47"/>
  <c r="G46"/>
  <c r="G34"/>
  <c r="G33"/>
  <c r="G32"/>
  <c r="G31"/>
  <c r="I166"/>
  <c r="I167"/>
  <c r="N197"/>
  <c r="H228" l="1"/>
  <c r="P216"/>
  <c r="Z216"/>
  <c r="G180"/>
  <c r="N234"/>
  <c r="I233"/>
  <c r="I228" s="1"/>
  <c r="G230"/>
  <c r="H226"/>
  <c r="H128"/>
  <c r="H160" s="1"/>
  <c r="G160" s="1"/>
  <c r="H129"/>
  <c r="I209"/>
  <c r="N167"/>
  <c r="G95"/>
  <c r="I205"/>
  <c r="N206" s="1"/>
  <c r="G94"/>
  <c r="I186"/>
  <c r="O22"/>
  <c r="G37"/>
  <c r="G130"/>
  <c r="G92"/>
  <c r="I62"/>
  <c r="G93"/>
  <c r="P26"/>
  <c r="P28" s="1"/>
  <c r="H205"/>
  <c r="F192"/>
  <c r="G228" l="1"/>
  <c r="P228" s="1"/>
  <c r="H159"/>
  <c r="G159" s="1"/>
  <c r="G233"/>
  <c r="N233"/>
  <c r="I226"/>
  <c r="G226" s="1"/>
  <c r="G128"/>
  <c r="H188"/>
  <c r="G161"/>
  <c r="G162"/>
  <c r="G129"/>
  <c r="H186"/>
  <c r="G186" s="1"/>
  <c r="H187"/>
  <c r="H185"/>
  <c r="N205"/>
  <c r="F207"/>
  <c r="F198"/>
  <c r="F210"/>
  <c r="G245"/>
  <c r="G244"/>
  <c r="H241"/>
  <c r="N240"/>
  <c r="H206"/>
  <c r="H193"/>
  <c r="I193"/>
  <c r="I194"/>
  <c r="G210"/>
  <c r="I207"/>
  <c r="F208"/>
  <c r="F206"/>
  <c r="G211"/>
  <c r="H208"/>
  <c r="H207"/>
  <c r="G168"/>
  <c r="I173"/>
  <c r="I195"/>
  <c r="H195"/>
  <c r="G242" s="1"/>
  <c r="F197"/>
  <c r="G202"/>
  <c r="F194"/>
  <c r="G120"/>
  <c r="G119"/>
  <c r="G118"/>
  <c r="Z228" l="1"/>
  <c r="G241"/>
  <c r="H238"/>
  <c r="G238" s="1"/>
  <c r="I200"/>
  <c r="G200" s="1"/>
  <c r="N182"/>
  <c r="G187"/>
  <c r="H223"/>
  <c r="G188"/>
  <c r="H234"/>
  <c r="G234" s="1"/>
  <c r="H203"/>
  <c r="N223"/>
  <c r="I203"/>
  <c r="G218"/>
  <c r="G240"/>
  <c r="N243"/>
  <c r="G167"/>
  <c r="H236"/>
  <c r="N244"/>
  <c r="G239"/>
  <c r="G219"/>
  <c r="N222"/>
  <c r="N210"/>
  <c r="G205"/>
  <c r="G207"/>
  <c r="G206"/>
  <c r="G208"/>
  <c r="P238" l="1"/>
  <c r="Z238"/>
  <c r="P217"/>
  <c r="Z217"/>
  <c r="H222"/>
  <c r="G223"/>
  <c r="O203"/>
  <c r="I236"/>
  <c r="G236" s="1"/>
  <c r="O205"/>
  <c r="N209"/>
  <c r="G243"/>
  <c r="G209"/>
  <c r="H214" l="1"/>
  <c r="G214" s="1"/>
  <c r="G222"/>
  <c r="G203"/>
  <c r="F193"/>
  <c r="F195"/>
  <c r="G170"/>
  <c r="G157"/>
  <c r="G144"/>
  <c r="P203" l="1"/>
  <c r="G116"/>
  <c r="G111"/>
  <c r="G106"/>
  <c r="G101"/>
  <c r="G108"/>
  <c r="G109"/>
  <c r="G110"/>
  <c r="G90"/>
  <c r="G75"/>
  <c r="G80"/>
  <c r="G77"/>
  <c r="G70"/>
  <c r="G29"/>
  <c r="G20"/>
  <c r="I174"/>
  <c r="I201" s="1"/>
  <c r="G198"/>
  <c r="G175"/>
  <c r="J26"/>
  <c r="G65" l="1"/>
  <c r="G201"/>
  <c r="I199"/>
  <c r="G174"/>
  <c r="I172"/>
  <c r="J21"/>
  <c r="G173"/>
  <c r="G169"/>
  <c r="G166"/>
  <c r="N181" l="1"/>
  <c r="I192"/>
  <c r="I61"/>
  <c r="G199"/>
  <c r="I196"/>
  <c r="N172"/>
  <c r="I185"/>
  <c r="G185" s="1"/>
  <c r="G172"/>
  <c r="G113"/>
  <c r="G114"/>
  <c r="G115"/>
  <c r="G196" l="1"/>
  <c r="N196"/>
  <c r="N190"/>
  <c r="I190"/>
  <c r="I246" s="1"/>
  <c r="O172"/>
  <c r="G197"/>
  <c r="G105" l="1"/>
  <c r="G104"/>
  <c r="G103"/>
  <c r="N193" l="1"/>
  <c r="G183" l="1"/>
  <c r="N183"/>
  <c r="H192"/>
  <c r="G156"/>
  <c r="G155"/>
  <c r="G154"/>
  <c r="H194"/>
  <c r="G191"/>
  <c r="G178"/>
  <c r="G177"/>
  <c r="G176"/>
  <c r="G143"/>
  <c r="R151" s="1"/>
  <c r="G142"/>
  <c r="G141"/>
  <c r="G100"/>
  <c r="G99"/>
  <c r="G98"/>
  <c r="G89"/>
  <c r="G87"/>
  <c r="G79"/>
  <c r="G78"/>
  <c r="G74"/>
  <c r="G73"/>
  <c r="G72"/>
  <c r="G69"/>
  <c r="G68"/>
  <c r="G67"/>
  <c r="G53"/>
  <c r="G52"/>
  <c r="G51"/>
  <c r="G28"/>
  <c r="G27"/>
  <c r="G26"/>
  <c r="G23"/>
  <c r="G22"/>
  <c r="G21"/>
  <c r="G18"/>
  <c r="G17"/>
  <c r="G16"/>
  <c r="H190" l="1"/>
  <c r="G61"/>
  <c r="G62"/>
  <c r="N120"/>
  <c r="N175" s="1"/>
  <c r="P48"/>
  <c r="N179"/>
  <c r="G194"/>
  <c r="G193"/>
  <c r="G195"/>
  <c r="G190" l="1"/>
  <c r="G246" s="1"/>
  <c r="H246"/>
  <c r="G192"/>
</calcChain>
</file>

<file path=xl/sharedStrings.xml><?xml version="1.0" encoding="utf-8"?>
<sst xmlns="http://schemas.openxmlformats.org/spreadsheetml/2006/main" count="383" uniqueCount="166">
  <si>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</si>
  <si>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</si>
  <si>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</si>
  <si>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</si>
  <si>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</si>
  <si>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</si>
  <si>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Код классификации  операций сектора государственного управления, относящихся к расходам  бюджета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</si>
  <si>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</si>
  <si>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</si>
  <si>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</si>
  <si>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</si>
  <si>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</si>
  <si>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</si>
  <si>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</si>
  <si>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</si>
  <si>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</si>
  <si>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</si>
  <si>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</si>
  <si>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</si>
  <si>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</si>
  <si>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</si>
  <si>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</si>
  <si>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</si>
  <si>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</si>
  <si>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>2.3.</t>
  </si>
  <si>
    <t xml:space="preserve">Итого за 2021 год </t>
  </si>
  <si>
    <t xml:space="preserve">Итого за 2022 год </t>
  </si>
  <si>
    <t xml:space="preserve">Итого за 2023 год 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</si>
  <si>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</si>
  <si>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</si>
  <si>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</si>
  <si>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</si>
  <si>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</si>
  <si>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2.4.</t>
  </si>
  <si>
    <t>Капитальный ремонт памятника "Скорбящая мать"</t>
  </si>
  <si>
    <t>Газоснабжение жилых домов пос.Суворовский в г.Златоусте Челябинской области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</si>
  <si>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</si>
  <si>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</si>
  <si>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</si>
  <si>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3.4.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</si>
  <si>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</si>
  <si>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</si>
  <si>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Планируемые объемы финансирования                             (тыс. рублей)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</si>
  <si>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</si>
  <si>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</si>
  <si>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</si>
  <si>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</si>
  <si>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</si>
  <si>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</si>
  <si>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</si>
  <si>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</si>
  <si>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</si>
  <si>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</si>
  <si>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</si>
  <si>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>Газопровод пос.Дегтярка и пос.Уржумка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</si>
  <si>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</si>
  <si>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</si>
  <si>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</si>
  <si>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</si>
  <si>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</si>
  <si>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</si>
  <si>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</si>
  <si>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</si>
  <si>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</si>
  <si>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</si>
  <si>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оплатта сервитутов</t>
  </si>
  <si>
    <t xml:space="preserve">Предоставление субсидии на иные цели </t>
  </si>
  <si>
    <t>5. Исполнение функции заказчика-застройщика Администрации Златоустовского городского округа, втом числе: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</si>
  <si>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</si>
  <si>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</si>
  <si>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</si>
  <si>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Итого за 2024 год </t>
  </si>
  <si>
    <t>5. Исполнение функции заказчика-застройщика Администрации Златоустовского городского округа, в том числе:</t>
  </si>
  <si>
    <t>оплата сервитутов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</si>
  <si>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</si>
  <si>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</si>
  <si>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</si>
  <si>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</si>
  <si>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</si>
  <si>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</si>
  <si>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</si>
  <si>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</si>
  <si>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</si>
  <si>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</si>
  <si>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</si>
  <si>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 xml:space="preserve"> г.Златоуст, микрорайон Чернореченский. Газоснабжение  жилых домов по ул.Земляничная, Калиновая, Вишневая,  Малиновая</t>
  </si>
  <si>
    <t>Челябинская область, г.Златоуст, микрорайон Чернореченский. Газоснабжение жилых домов (2 этап)</t>
  </si>
  <si>
    <t>7 жу</t>
  </si>
  <si>
    <t>Чапаев</t>
  </si>
  <si>
    <t>Чернореч</t>
  </si>
  <si>
    <t>Итого по п.1</t>
  </si>
  <si>
    <t>Итого по п.2</t>
  </si>
  <si>
    <t>Итого по п.3</t>
  </si>
  <si>
    <t>Итого по мероприятию 2</t>
  </si>
  <si>
    <t>Итого по мероприятию 3</t>
  </si>
  <si>
    <t>=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</si>
  <si>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 в сторону водоема "Тарелка" 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</si>
  <si>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</si>
  <si>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г.Златоуст, пос.Энергетиков,д.66</t>
  </si>
  <si>
    <t xml:space="preserve">Свод объектов строительства,реконструкции муниципальной собственности в разрезе  источников финансирования </t>
  </si>
  <si>
    <t>Прирост мощности</t>
  </si>
  <si>
    <t>Источник финансирования</t>
  </si>
  <si>
    <t>Объекты строительства, реконструкции муниципальной собственности</t>
  </si>
  <si>
    <t>1</t>
  </si>
  <si>
    <t xml:space="preserve">Протяженность – 22 км, 
подключение к газу  - 699 жилых домов
</t>
  </si>
  <si>
    <t>местный</t>
  </si>
  <si>
    <t>областной</t>
  </si>
  <si>
    <t>Протяженность – 20,6  км, подключение к газу -470 жилых домов</t>
  </si>
  <si>
    <t>Парк Победы</t>
  </si>
  <si>
    <t>5 013 кв.м. благоустроенной Набережной городского пруда</t>
  </si>
  <si>
    <t>Площадь мостового перехода - 90 м2</t>
  </si>
  <si>
    <t>подключение к газу - 39 жилых домов</t>
  </si>
  <si>
    <t xml:space="preserve">5,7553 км газопроводов,
215 жилых домов,
1019,1м3/час расход природного газа
</t>
  </si>
  <si>
    <t>Протяженность – 29,475  км, подключение к газу - 580 жилых домов</t>
  </si>
  <si>
    <t>Протяженность – 7,629  км, подключение к газу - 135 жилых домов</t>
  </si>
  <si>
    <t>Итого  по объектам строительства, реконструкции, в том числе:</t>
  </si>
  <si>
    <t>местный бюджет</t>
  </si>
  <si>
    <t>областной бюджет</t>
  </si>
  <si>
    <t xml:space="preserve"> Объекты капитального ремонта</t>
  </si>
  <si>
    <t>Капитальный ремонт подпорной стенки по адресу: г.Златоуст, ул.Тургенева</t>
  </si>
  <si>
    <t>Итого по объектам капитального ремонта</t>
  </si>
  <si>
    <t>Строительство сетей газоснабжения по ул.1-я  Прокатная и ул. 2-я Прокатная</t>
  </si>
  <si>
    <t xml:space="preserve">Итого за 2025 год </t>
  </si>
  <si>
    <t>1.9.</t>
  </si>
  <si>
    <t>Газоснабжение жилых домов пос. Веселовка</t>
  </si>
  <si>
    <t>Газоснабжение жилых домов с. Куваши Златоустовского городского округа</t>
  </si>
  <si>
    <t>Газоснабжение жилых домов пос. Тундуш Златоустовского городского округа</t>
  </si>
  <si>
    <t>Итого за 2021–2025годы</t>
  </si>
  <si>
    <t>Планируемые объемы финансирования                                                                                                              (тыс. рублей), в том числе по годам</t>
  </si>
  <si>
    <t xml:space="preserve"> Подключение к газу -55  жилых домов, протяженность 5,281 км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</si>
  <si>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в сторону водоема "Тарелка" </t>
  </si>
  <si>
    <t>Протяженность – 5  км, подключение к газу 83-жилых домов</t>
  </si>
  <si>
    <t>Протяженность – 26  км, подключение к газу - 220 жилых домов</t>
  </si>
  <si>
    <t>Протяженность –  5,35 км, подключение к газу - 104 жилых домов</t>
  </si>
  <si>
    <t>Капитальный ремонт мемориального комплекса "Памятник  Воинам-Златоустовцам при исполнении служебного долга (Скорбящая мать)"</t>
  </si>
  <si>
    <t>3.5</t>
  </si>
  <si>
    <t xml:space="preserve">Общий расход природного газа -  2 250,44 м3/час; 
24, 7665 км газопровода
848 жилых домов,                                                     1 социальный объект
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</si>
  <si>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контролю, в том числе:</t>
  </si>
  <si>
    <t>Предоставление субсидии на  приобретение основных средств</t>
  </si>
  <si>
    <t>Капитальный ремонт объекта "Стенка с барельефом в память о погибших железнодорожниках в Великой отечественной войне 1941-1945,скульптор Жариков В.П.,1985г."</t>
  </si>
  <si>
    <t>Капитальный ремонт нежилого помещения по адресу: Челябинская область, г.Златоуст, ул.им.П.П.Аносова, д.261, 1</t>
  </si>
  <si>
    <t>2.1.1</t>
  </si>
  <si>
    <t>1.1.Объекты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</si>
  <si>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 xml:space="preserve">1.2. Объекты капитального строительства, находящихся на стадии строительства. </t>
  </si>
  <si>
    <t>2. Объекты капитального строительства, реконструкции, планируемых к вводу в эксплуатацию.</t>
  </si>
  <si>
    <t>в том числе по мероприятиям:</t>
  </si>
  <si>
    <t xml:space="preserve"> 2. Объекты капитального строительства, реконструкции, планируемых к вводу в эксплуатацию.</t>
  </si>
  <si>
    <t>3.1.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</si>
  <si>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3.2.Предоставление субсидии на  приобретение основных средств</t>
  </si>
  <si>
    <t xml:space="preserve">3.2. Предоставление субсидии на иные цели </t>
  </si>
  <si>
    <t>1.1. 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</si>
  <si>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Предоставление субсидии на  обследование подземных конструкций на земельных участках и подготовка этих участков к строительству.</t>
  </si>
  <si>
    <t>3.3.Предоставление субсидии на  обследование подземных конструкций на земельных участках и подготовка этих участков к строительству.</t>
  </si>
  <si>
    <t>Проведение кадастровых работ (в том числе межевание) по объекту или земельному участку</t>
  </si>
  <si>
    <t>2.1.2</t>
  </si>
  <si>
    <t>Утверждено</t>
  </si>
  <si>
    <t>Златоустовского городского округа</t>
  </si>
  <si>
    <t>ПРИЛОЖЕНИЕ 1</t>
  </si>
  <si>
    <t>2.1. Предоставление субсидии на  проведение кадастровых работ (в том числе межевание) по объекту или земельному участку</t>
  </si>
  <si>
    <t>Мероприятияе 1. Строительство, реконструкция объектов муниципальной собственности., в том числе:</t>
  </si>
  <si>
    <t>Мероприятияе 2. Капитальный ремонт объектов муниципальной собственности, втом числе:</t>
  </si>
  <si>
    <t>Мероприятие 3. Исполнение функции заказчика-застройщика Администрации Златоустовского городского округа, втом числе:</t>
  </si>
  <si>
    <t>Мероприятияе 2. Капитальный ремонт объектов муниципальной собственности</t>
  </si>
  <si>
    <t>ПРИЛОЖЕНИЕ 2</t>
  </si>
  <si>
    <t>постановлением Администрации</t>
  </si>
  <si>
    <t>от 07.12.2023 г.  № 466-П/АДМ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</si>
</sst>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</numFmts>
  <fonts count="11">
    <font>
      <sz val="11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top" wrapText="1"/>
    </xf>
    <xf numFmtId="0" fontId="3" fillId="0" borderId="0" xfId="0" applyFont="1"/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 indent="15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167" fontId="1" fillId="0" borderId="1" xfId="0" applyNumberFormat="1" applyFont="1" applyFill="1" applyBorder="1" applyAlignment="1">
      <alignment horizontal="center" vertical="top" wrapText="1"/>
    </xf>
    <xf numFmtId="167" fontId="1" fillId="0" borderId="9" xfId="0" applyNumberFormat="1" applyFont="1" applyFill="1" applyBorder="1" applyAlignment="1">
      <alignment vertical="top" wrapText="1"/>
    </xf>
    <xf numFmtId="167" fontId="1" fillId="0" borderId="10" xfId="0" applyNumberFormat="1" applyFont="1" applyFill="1" applyBorder="1" applyAlignment="1">
      <alignment vertical="top" wrapText="1"/>
    </xf>
    <xf numFmtId="167" fontId="4" fillId="0" borderId="0" xfId="0" applyNumberFormat="1" applyFont="1" applyFill="1"/>
    <xf numFmtId="0" fontId="1" fillId="0" borderId="6" xfId="0" applyFont="1" applyFill="1" applyBorder="1" applyAlignment="1">
      <alignment horizontal="center" vertical="center" wrapText="1"/>
    </xf>
    <xf numFmtId="43" fontId="4" fillId="0" borderId="0" xfId="0" applyNumberFormat="1" applyFont="1" applyFill="1"/>
    <xf numFmtId="0" fontId="1" fillId="0" borderId="1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7" fontId="1" fillId="0" borderId="9" xfId="0" applyNumberFormat="1" applyFont="1" applyFill="1" applyBorder="1" applyAlignment="1">
      <alignment horizontal="center" vertical="center" wrapText="1"/>
    </xf>
    <xf numFmtId="167" fontId="1" fillId="0" borderId="1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3" fontId="1" fillId="0" borderId="9" xfId="0" applyNumberFormat="1" applyFont="1" applyFill="1" applyBorder="1" applyAlignment="1">
      <alignment vertical="top" wrapText="1"/>
    </xf>
    <xf numFmtId="43" fontId="1" fillId="0" borderId="10" xfId="0" applyNumberFormat="1" applyFont="1" applyFill="1" applyBorder="1" applyAlignment="1">
      <alignment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6" fontId="1" fillId="0" borderId="9" xfId="0" applyNumberFormat="1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vertical="center" wrapText="1"/>
    </xf>
    <xf numFmtId="167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7" fontId="1" fillId="0" borderId="15" xfId="0" applyNumberFormat="1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67" fontId="1" fillId="0" borderId="1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7" fontId="5" fillId="0" borderId="1" xfId="0" applyNumberFormat="1" applyFont="1" applyFill="1" applyBorder="1" applyAlignment="1">
      <alignment vertical="top" wrapText="1"/>
    </xf>
    <xf numFmtId="167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7" fontId="1" fillId="0" borderId="6" xfId="0" applyNumberFormat="1" applyFont="1" applyFill="1" applyBorder="1" applyAlignment="1">
      <alignment horizontal="center" vertical="center" wrapText="1"/>
    </xf>
    <xf numFmtId="167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167" fontId="5" fillId="0" borderId="1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0" fontId="3" fillId="0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3" fontId="1" fillId="2" borderId="1" xfId="0" applyNumberFormat="1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center" wrapText="1"/>
    </xf>
    <xf numFmtId="43" fontId="1" fillId="3" borderId="1" xfId="0" applyNumberFormat="1" applyFont="1" applyFill="1" applyBorder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/>
    <xf numFmtId="0" fontId="5" fillId="0" borderId="0" xfId="0" applyFont="1"/>
    <xf numFmtId="167" fontId="5" fillId="0" borderId="0" xfId="0" applyNumberFormat="1" applyFont="1"/>
    <xf numFmtId="43" fontId="5" fillId="0" borderId="0" xfId="0" applyNumberFormat="1" applyFont="1"/>
    <xf numFmtId="43" fontId="5" fillId="2" borderId="0" xfId="0" applyNumberFormat="1" applyFont="1" applyFill="1"/>
    <xf numFmtId="43" fontId="5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7" fontId="5" fillId="0" borderId="9" xfId="0" applyNumberFormat="1" applyFont="1" applyFill="1" applyBorder="1" applyAlignment="1">
      <alignment horizontal="center" vertical="center" wrapText="1"/>
    </xf>
    <xf numFmtId="167" fontId="5" fillId="0" borderId="1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7" fontId="1" fillId="0" borderId="9" xfId="0" applyNumberFormat="1" applyFont="1" applyFill="1" applyBorder="1" applyAlignment="1">
      <alignment horizontal="right" vertical="center" wrapText="1"/>
    </xf>
    <xf numFmtId="167" fontId="4" fillId="0" borderId="11" xfId="0" applyNumberFormat="1" applyFont="1" applyFill="1" applyBorder="1" applyAlignment="1">
      <alignment horizontal="right"/>
    </xf>
    <xf numFmtId="167" fontId="4" fillId="0" borderId="10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7" fontId="1" fillId="0" borderId="9" xfId="0" applyNumberFormat="1" applyFont="1" applyFill="1" applyBorder="1" applyAlignment="1">
      <alignment horizontal="center" vertical="center" wrapText="1"/>
    </xf>
    <xf numFmtId="167" fontId="1" fillId="0" borderId="1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/>
    <xf numFmtId="0" fontId="4" fillId="0" borderId="7" xfId="0" applyFont="1" applyFill="1" applyBorder="1"/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1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textRotation="90" wrapText="1"/>
    </xf>
    <xf numFmtId="0" fontId="3" fillId="0" borderId="6" xfId="1" applyFont="1" applyFill="1" applyBorder="1" applyAlignment="1" applyProtection="1">
      <alignment horizontal="center" textRotation="90" wrapText="1"/>
    </xf>
    <xf numFmtId="0" fontId="3" fillId="0" borderId="7" xfId="1" applyFont="1" applyFill="1" applyBorder="1" applyAlignment="1" applyProtection="1">
      <alignment horizontal="center" textRotation="90" wrapText="1"/>
    </xf>
    <xf numFmtId="0" fontId="3" fillId="0" borderId="9" xfId="0" applyFont="1" applyFill="1" applyBorder="1" applyAlignment="1">
      <alignment horizontal="center" textRotation="90" wrapText="1"/>
    </xf>
    <xf numFmtId="0" fontId="3" fillId="0" borderId="10" xfId="0" applyFont="1" applyFill="1" applyBorder="1" applyAlignment="1">
      <alignment horizontal="center" textRotation="90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7" fontId="5" fillId="0" borderId="9" xfId="0" applyNumberFormat="1" applyFont="1" applyFill="1" applyBorder="1" applyAlignment="1">
      <alignment horizontal="center" wrapText="1"/>
    </xf>
    <xf numFmtId="167" fontId="5" fillId="0" borderId="10" xfId="0" applyNumberFormat="1" applyFont="1" applyFill="1" applyBorder="1" applyAlignment="1">
      <alignment horizontal="center" wrapText="1"/>
    </xf>
    <xf numFmtId="167" fontId="1" fillId="0" borderId="11" xfId="0" applyNumberFormat="1" applyFont="1" applyFill="1" applyBorder="1" applyAlignment="1">
      <alignment horizontal="center" vertical="center" wrapText="1"/>
    </xf>
    <xf numFmtId="167" fontId="4" fillId="0" borderId="11" xfId="0" applyNumberFormat="1" applyFont="1" applyFill="1" applyBorder="1"/>
    <xf numFmtId="167" fontId="4" fillId="0" borderId="10" xfId="0" applyNumberFormat="1" applyFont="1" applyFill="1" applyBorder="1"/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7" fontId="1" fillId="0" borderId="6" xfId="0" applyNumberFormat="1" applyFont="1" applyFill="1" applyBorder="1" applyAlignment="1">
      <alignment horizontal="center" vertical="center" wrapText="1"/>
    </xf>
    <xf numFmtId="167" fontId="1" fillId="0" borderId="12" xfId="0" applyNumberFormat="1" applyFont="1" applyFill="1" applyBorder="1" applyAlignment="1">
      <alignment horizontal="center" vertical="center" wrapText="1"/>
    </xf>
    <xf numFmtId="167" fontId="1" fillId="0" borderId="7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7" fontId="1" fillId="2" borderId="1" xfId="0" applyNumberFormat="1" applyFont="1" applyFill="1" applyBorder="1" applyAlignment="1">
      <alignment horizontal="center" vertical="top" wrapText="1"/>
    </xf>
    <xf numFmtId="167" fontId="1" fillId="2" borderId="9" xfId="0" applyNumberFormat="1" applyFont="1" applyFill="1" applyBorder="1" applyAlignment="1">
      <alignment horizontal="center" vertical="top" wrapText="1"/>
    </xf>
    <xf numFmtId="167" fontId="1" fillId="2" borderId="10" xfId="0" applyNumberFormat="1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167" fontId="1" fillId="2" borderId="9" xfId="0" applyNumberFormat="1" applyFont="1" applyFill="1" applyBorder="1" applyAlignment="1">
      <alignment horizontal="center" vertical="center" wrapText="1"/>
    </xf>
    <xf numFmtId="167" fontId="1" fillId="2" borderId="1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43" fontId="1" fillId="3" borderId="9" xfId="0" applyNumberFormat="1" applyFont="1" applyFill="1" applyBorder="1" applyAlignment="1">
      <alignment horizontal="center" vertical="center" wrapText="1"/>
    </xf>
    <xf numFmtId="43" fontId="1" fillId="3" borderId="1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43" fontId="1" fillId="2" borderId="9" xfId="0" applyNumberFormat="1" applyFont="1" applyFill="1" applyBorder="1" applyAlignment="1">
      <alignment horizontal="center" vertical="top" wrapText="1"/>
    </xf>
    <xf numFmtId="43" fontId="1" fillId="2" borderId="1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3" fontId="1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43" fontId="1" fillId="2" borderId="1" xfId="0" applyNumberFormat="1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2902CE"/>
      <color rgb="FF93E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-fin/Desktop/&#1060;&#1080;&#1085;&#1080;&#1082;&#1080;/&#1052;&#1059;&#1053;,&#1055;&#1056;&#1054;&#1043;&#1056;&#1040;&#1052;&#1052;&#1067;/&#1052;&#1091;&#1085;&#1080;&#1094;&#1080;&#1087;&#1072;&#1083;&#1100;&#1085;&#1099;&#1077;%20&#1087;&#1088;&#1086;&#1075;&#1088;&#1072;&#1084;&#1084;&#1099;%202022%20&#1075;&#1086;&#1076;&#1072;/&#1052;&#1055;%20&#1050;&#1072;&#1087;&#1080;&#1090;&#1072;&#1083;&#1100;&#1085;&#1086;&#1077;%20&#1089;&#1090;&#1088;&#1086;&#1080;&#1090;&#1077;&#1083;&#1100;&#1089;&#1090;&#1074;&#1086;/3&#1042;&#1090;&#1086;&#1088;&#1086;&#1077;%20&#1080;&#1079;&#1084;&#1077;&#1085;&#1077;&#1085;&#1080;&#1077;%20&#1087;&#1086;%20&#1056;&#1057;&#1044;-34-&#1047;&#1043;&#1054;/1&#1052;&#1077;&#1088;&#1086;&#1087;&#1088;&#1080;&#1103;&#1090;&#1080;&#1103;%20&#1087;&#1086;%20&#1084;&#1091;&#1085;&#1080;&#1094;&#1080;&#1087;&#1072;&#1083;&#1100;&#1085;&#1086;&#1081;%20&#1087;&#1088;&#1086;&#1075;&#1088;&#1072;&#1084;&#1084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 1"/>
      <sheetName val="Приложение 2"/>
    </sheetNames>
    <sheetDataSet>
      <sheetData sheetId="0">
        <row r="15">
          <cell r="G15">
            <v>1000</v>
          </cell>
        </row>
        <row r="19">
          <cell r="J19">
            <v>684.5</v>
          </cell>
        </row>
        <row r="23">
          <cell r="J23">
            <v>857.09959000000026</v>
          </cell>
        </row>
        <row r="24">
          <cell r="H24">
            <v>0</v>
          </cell>
          <cell r="J24">
            <v>2089.3000000000002</v>
          </cell>
        </row>
        <row r="25">
          <cell r="H25">
            <v>0</v>
          </cell>
          <cell r="J25">
            <v>0</v>
          </cell>
        </row>
        <row r="27">
          <cell r="G27">
            <v>1000</v>
          </cell>
        </row>
        <row r="28">
          <cell r="J28">
            <v>8486.2999999999993</v>
          </cell>
        </row>
        <row r="32">
          <cell r="J32">
            <v>24.72</v>
          </cell>
        </row>
        <row r="36">
          <cell r="J36">
            <v>131.96</v>
          </cell>
        </row>
        <row r="39">
          <cell r="H39">
            <v>0</v>
          </cell>
        </row>
        <row r="40">
          <cell r="H40">
            <v>0</v>
          </cell>
          <cell r="J40">
            <v>52.48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H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K43">
            <v>0</v>
          </cell>
        </row>
        <row r="44">
          <cell r="H44">
            <v>0</v>
          </cell>
          <cell r="J44">
            <v>38.04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52">
          <cell r="H52">
            <v>0</v>
          </cell>
        </row>
        <row r="53">
          <cell r="H53">
            <v>0</v>
          </cell>
          <cell r="J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G58">
            <v>0</v>
          </cell>
        </row>
        <row r="59">
          <cell r="I59">
            <v>0</v>
          </cell>
          <cell r="K59">
            <v>0</v>
          </cell>
        </row>
        <row r="60">
          <cell r="J60">
            <v>0</v>
          </cell>
        </row>
        <row r="61">
          <cell r="H61">
            <v>15724.6</v>
          </cell>
          <cell r="J61">
            <v>3348.1000000000004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4">
          <cell r="G64">
            <v>0</v>
          </cell>
        </row>
        <row r="73">
          <cell r="G73">
            <v>0</v>
          </cell>
          <cell r="H73">
            <v>0</v>
          </cell>
        </row>
        <row r="74">
          <cell r="H74">
            <v>0</v>
          </cell>
          <cell r="J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7">
          <cell r="J77">
            <v>0</v>
          </cell>
        </row>
        <row r="78">
          <cell r="H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9">
          <cell r="J89">
            <v>975.87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  <cell r="K101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  <cell r="K10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0AC8B8BC82DCDE8D6B297C22320C495E5D99582F7E16077780215628B0452B02F74334F2DF64B701N0h9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52"/>
  <sheetViews>
    <sheetView workbookViewId="0">
      <selection activeCell="C4" sqref="C4"/>
    </sheetView>
  </sheetViews>
  <sheetFormatPr defaultRowHeight="15"/>
  <cols>
    <col min="1" max="1" width="10" style="12" customWidth="1"/>
    <col min="2" max="2" width="37.85546875" style="12" customWidth="1"/>
    <col min="3" max="3" width="50" style="12" customWidth="1"/>
    <col min="4" max="4" width="9.85546875" style="12" customWidth="1"/>
    <col min="5" max="6" width="16.42578125" style="12" customWidth="1"/>
    <col min="7" max="7" width="16.28515625" style="12" customWidth="1"/>
    <col min="8" max="8" width="16.5703125" style="12" customWidth="1"/>
    <col min="9" max="9" width="9.140625" style="12" customWidth="1"/>
    <col min="10" max="10" width="14" style="12" customWidth="1"/>
    <col min="11" max="12" width="21" style="12" hidden="1" customWidth="1"/>
    <col min="13" max="13" width="0.28515625" style="12" customWidth="1"/>
    <col min="14" max="14" width="14.5703125" style="12" hidden="1" customWidth="1"/>
    <col min="15" max="15" width="13.42578125" style="12" hidden="1" customWidth="1"/>
    <col min="16" max="16" width="13.140625" style="12" hidden="1" customWidth="1"/>
    <col min="17" max="17" width="0" style="12" hidden="1" customWidth="1"/>
    <col min="18" max="18" width="13.140625" style="12" hidden="1" customWidth="1"/>
    <col min="19" max="21" width="0" style="12" hidden="1" customWidth="1"/>
    <col min="22" max="22" width="13.140625" style="12" hidden="1" customWidth="1"/>
    <col min="23" max="25" width="0" style="12" hidden="1" customWidth="1"/>
    <col min="26" max="26" width="16.5703125" style="12" hidden="1" customWidth="1"/>
    <col min="27" max="28" width="0" style="12" hidden="1" customWidth="1"/>
    <col min="29" max="16384" width="9.140625" style="12"/>
  </cols>
  <sheetData>
    <row r="1" spans="1:16" ht="20.25" customHeight="1">
      <c r="H1" s="13" t="s">
        <v>157</v>
      </c>
      <c r="I1" s="14"/>
      <c r="J1" s="14"/>
      <c r="K1" s="15" t="s">
        <v>0</v>
      </c>
    </row>
    <row r="2" spans="1:16" ht="16.5" customHeight="1">
      <c r="H2" s="13" t="s">
        <v>155</v>
      </c>
      <c r="I2" s="15"/>
      <c r="K2" s="15"/>
    </row>
    <row r="3" spans="1:16" ht="18.75" customHeight="1">
      <c r="H3" s="13" t="s">
        <v>164</v>
      </c>
      <c r="I3" s="15"/>
      <c r="K3" s="15"/>
    </row>
    <row r="4" spans="1:16" ht="18.75" customHeight="1">
      <c r="H4" s="13" t="s">
        <v>156</v>
      </c>
      <c r="I4" s="16"/>
      <c r="J4" s="16"/>
      <c r="K4" s="172" t="s">
        <v>1</v>
      </c>
      <c r="L4" s="172"/>
    </row>
    <row r="5" spans="1:16" ht="21.95" customHeight="1">
      <c r="G5" s="17"/>
      <c r="H5" s="13" t="s">
        <v>165</v>
      </c>
      <c r="I5" s="17"/>
      <c r="J5" s="17"/>
      <c r="K5" s="172" t="s">
        <v>40</v>
      </c>
      <c r="L5" s="172"/>
    </row>
    <row r="6" spans="1:16" ht="16.5">
      <c r="I6" s="18"/>
      <c r="J6" s="18"/>
      <c r="K6" s="18"/>
      <c r="L6" s="18"/>
    </row>
    <row r="7" spans="1:16" ht="16.5">
      <c r="A7" s="173" t="s">
        <v>75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6" ht="16.5">
      <c r="A8" s="173" t="s">
        <v>74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6" ht="16.5">
      <c r="A9" s="174" t="s">
        <v>53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</row>
    <row r="10" spans="1:16" ht="45" customHeight="1">
      <c r="A10" s="125" t="s">
        <v>2</v>
      </c>
      <c r="B10" s="175" t="s">
        <v>3</v>
      </c>
      <c r="C10" s="176"/>
      <c r="D10" s="179" t="s">
        <v>18</v>
      </c>
      <c r="E10" s="181" t="s">
        <v>13</v>
      </c>
      <c r="F10" s="182"/>
      <c r="G10" s="183" t="s">
        <v>42</v>
      </c>
      <c r="H10" s="184"/>
      <c r="I10" s="184"/>
      <c r="J10" s="185"/>
      <c r="K10" s="186" t="s">
        <v>4</v>
      </c>
      <c r="L10" s="186" t="s">
        <v>5</v>
      </c>
      <c r="M10" s="187" t="s">
        <v>6</v>
      </c>
    </row>
    <row r="11" spans="1:16" ht="61.5" customHeight="1">
      <c r="A11" s="127"/>
      <c r="B11" s="177"/>
      <c r="C11" s="178"/>
      <c r="D11" s="180"/>
      <c r="E11" s="19" t="s">
        <v>15</v>
      </c>
      <c r="F11" s="19" t="s">
        <v>16</v>
      </c>
      <c r="G11" s="19" t="s">
        <v>7</v>
      </c>
      <c r="H11" s="20" t="s">
        <v>8</v>
      </c>
      <c r="I11" s="189" t="s">
        <v>17</v>
      </c>
      <c r="J11" s="190"/>
      <c r="K11" s="186"/>
      <c r="L11" s="186"/>
      <c r="M11" s="188"/>
    </row>
    <row r="12" spans="1:16">
      <c r="A12" s="21">
        <v>1</v>
      </c>
      <c r="B12" s="163">
        <v>2</v>
      </c>
      <c r="C12" s="163"/>
      <c r="D12" s="21">
        <v>3</v>
      </c>
      <c r="E12" s="21">
        <v>4</v>
      </c>
      <c r="F12" s="21">
        <v>5</v>
      </c>
      <c r="G12" s="21">
        <v>6</v>
      </c>
      <c r="H12" s="22">
        <v>7</v>
      </c>
      <c r="I12" s="191">
        <v>8</v>
      </c>
      <c r="J12" s="192"/>
      <c r="K12" s="21">
        <v>9</v>
      </c>
      <c r="L12" s="21">
        <v>10</v>
      </c>
      <c r="M12" s="21">
        <v>11</v>
      </c>
    </row>
    <row r="13" spans="1:16" ht="19.5" customHeight="1">
      <c r="A13" s="164" t="s">
        <v>55</v>
      </c>
      <c r="B13" s="164"/>
      <c r="C13" s="164"/>
      <c r="D13" s="164"/>
      <c r="E13" s="164"/>
      <c r="F13" s="164"/>
      <c r="G13" s="164"/>
      <c r="H13" s="164"/>
      <c r="I13" s="164"/>
      <c r="J13" s="164"/>
      <c r="K13" s="23"/>
      <c r="L13" s="23"/>
      <c r="M13" s="24"/>
    </row>
    <row r="14" spans="1:16" ht="15" customHeight="1">
      <c r="A14" s="163" t="s">
        <v>43</v>
      </c>
      <c r="B14" s="163"/>
      <c r="C14" s="163"/>
      <c r="D14" s="163"/>
      <c r="E14" s="163"/>
      <c r="F14" s="163"/>
      <c r="G14" s="163"/>
      <c r="H14" s="163"/>
      <c r="I14" s="163"/>
      <c r="J14" s="163"/>
      <c r="K14" s="25"/>
      <c r="L14" s="25"/>
      <c r="M14" s="26"/>
    </row>
    <row r="15" spans="1:16" ht="15" customHeight="1">
      <c r="A15" s="163" t="s">
        <v>36</v>
      </c>
      <c r="B15" s="163"/>
      <c r="C15" s="163"/>
      <c r="D15" s="163"/>
      <c r="E15" s="163"/>
      <c r="F15" s="163"/>
      <c r="G15" s="163"/>
      <c r="H15" s="163"/>
      <c r="I15" s="163"/>
      <c r="J15" s="163"/>
      <c r="K15" s="25"/>
      <c r="L15" s="25"/>
      <c r="M15" s="26"/>
    </row>
    <row r="16" spans="1:16" ht="15" customHeight="1">
      <c r="A16" s="146" t="s">
        <v>9</v>
      </c>
      <c r="B16" s="139" t="s">
        <v>125</v>
      </c>
      <c r="C16" s="140"/>
      <c r="D16" s="27">
        <v>2021</v>
      </c>
      <c r="E16" s="125" t="s">
        <v>57</v>
      </c>
      <c r="F16" s="22">
        <v>1</v>
      </c>
      <c r="G16" s="28">
        <f>SUM(H16:J16)</f>
        <v>1000</v>
      </c>
      <c r="H16" s="28">
        <v>0</v>
      </c>
      <c r="I16" s="29"/>
      <c r="J16" s="30">
        <v>1000</v>
      </c>
      <c r="K16" s="126">
        <v>112</v>
      </c>
      <c r="L16" s="149" t="s">
        <v>41</v>
      </c>
      <c r="M16" s="125">
        <v>228</v>
      </c>
      <c r="O16" s="12">
        <f>(2089.25202+0.13886)+3293.248+863.30089+618.73023+38.02+52.44+156.7</f>
        <v>7111.8300000000008</v>
      </c>
      <c r="P16" s="12">
        <f>7111.83-7111.69114</f>
        <v>0.13886000000002241</v>
      </c>
    </row>
    <row r="17" spans="1:16">
      <c r="A17" s="149"/>
      <c r="B17" s="141"/>
      <c r="C17" s="142"/>
      <c r="D17" s="27">
        <v>2022</v>
      </c>
      <c r="E17" s="126"/>
      <c r="F17" s="22">
        <v>0</v>
      </c>
      <c r="G17" s="28">
        <f t="shared" ref="G17:G75" si="0">SUM(H17:J17)</f>
        <v>25</v>
      </c>
      <c r="H17" s="28">
        <v>0</v>
      </c>
      <c r="I17" s="29"/>
      <c r="J17" s="30">
        <v>25</v>
      </c>
      <c r="K17" s="126"/>
      <c r="L17" s="149"/>
      <c r="M17" s="126"/>
    </row>
    <row r="18" spans="1:16">
      <c r="A18" s="149"/>
      <c r="B18" s="141"/>
      <c r="C18" s="142"/>
      <c r="D18" s="27">
        <v>2023</v>
      </c>
      <c r="E18" s="126"/>
      <c r="F18" s="22">
        <v>1</v>
      </c>
      <c r="G18" s="28">
        <f t="shared" si="0"/>
        <v>2048.8000000000002</v>
      </c>
      <c r="H18" s="28">
        <v>0</v>
      </c>
      <c r="I18" s="29"/>
      <c r="J18" s="30">
        <v>2048.8000000000002</v>
      </c>
      <c r="K18" s="126"/>
      <c r="L18" s="149"/>
      <c r="M18" s="126"/>
    </row>
    <row r="19" spans="1:16">
      <c r="A19" s="149"/>
      <c r="B19" s="141"/>
      <c r="C19" s="142"/>
      <c r="D19" s="27">
        <v>2024</v>
      </c>
      <c r="E19" s="126"/>
      <c r="F19" s="22">
        <v>0</v>
      </c>
      <c r="G19" s="28">
        <f>SUM(H19:J19)</f>
        <v>0</v>
      </c>
      <c r="H19" s="28">
        <v>0</v>
      </c>
      <c r="I19" s="29"/>
      <c r="J19" s="30">
        <v>0</v>
      </c>
      <c r="K19" s="126"/>
      <c r="L19" s="149"/>
      <c r="M19" s="126"/>
    </row>
    <row r="20" spans="1:16">
      <c r="A20" s="150"/>
      <c r="B20" s="143"/>
      <c r="C20" s="144"/>
      <c r="D20" s="27">
        <v>2025</v>
      </c>
      <c r="E20" s="127"/>
      <c r="F20" s="22">
        <v>0</v>
      </c>
      <c r="G20" s="28">
        <f>SUM(H20:J20)</f>
        <v>0</v>
      </c>
      <c r="H20" s="28">
        <v>0</v>
      </c>
      <c r="I20" s="29"/>
      <c r="J20" s="30">
        <v>0</v>
      </c>
      <c r="K20" s="126"/>
      <c r="L20" s="149"/>
      <c r="M20" s="126"/>
    </row>
    <row r="21" spans="1:16" ht="15" customHeight="1">
      <c r="A21" s="125" t="s">
        <v>10</v>
      </c>
      <c r="B21" s="139" t="s">
        <v>126</v>
      </c>
      <c r="C21" s="140"/>
      <c r="D21" s="27">
        <v>2021</v>
      </c>
      <c r="E21" s="125" t="s">
        <v>57</v>
      </c>
      <c r="F21" s="22">
        <v>1</v>
      </c>
      <c r="G21" s="28">
        <f t="shared" si="0"/>
        <v>684.5</v>
      </c>
      <c r="H21" s="28">
        <v>0</v>
      </c>
      <c r="I21" s="29"/>
      <c r="J21" s="30">
        <f>1500-1315.5+500</f>
        <v>684.5</v>
      </c>
      <c r="K21" s="126"/>
      <c r="L21" s="149"/>
      <c r="M21" s="126"/>
    </row>
    <row r="22" spans="1:16">
      <c r="A22" s="126"/>
      <c r="B22" s="141"/>
      <c r="C22" s="142"/>
      <c r="D22" s="27">
        <v>2022</v>
      </c>
      <c r="E22" s="126"/>
      <c r="F22" s="22">
        <v>0</v>
      </c>
      <c r="G22" s="28">
        <f t="shared" si="0"/>
        <v>0</v>
      </c>
      <c r="H22" s="28">
        <v>0</v>
      </c>
      <c r="I22" s="29"/>
      <c r="J22" s="30">
        <v>0</v>
      </c>
      <c r="K22" s="126"/>
      <c r="L22" s="149"/>
      <c r="M22" s="126"/>
      <c r="O22" s="31">
        <f>J37+J42+J47+J52</f>
        <v>247.2</v>
      </c>
    </row>
    <row r="23" spans="1:16">
      <c r="A23" s="126"/>
      <c r="B23" s="141"/>
      <c r="C23" s="142"/>
      <c r="D23" s="27">
        <v>2023</v>
      </c>
      <c r="E23" s="126"/>
      <c r="F23" s="22">
        <v>1</v>
      </c>
      <c r="G23" s="28">
        <f t="shared" si="0"/>
        <v>2501.1000000000004</v>
      </c>
      <c r="H23" s="28">
        <v>0</v>
      </c>
      <c r="I23" s="29"/>
      <c r="J23" s="30">
        <f>1867.4+633.7</f>
        <v>2501.1000000000004</v>
      </c>
      <c r="K23" s="126"/>
      <c r="L23" s="149"/>
      <c r="M23" s="126"/>
    </row>
    <row r="24" spans="1:16" ht="15.75" customHeight="1">
      <c r="A24" s="126"/>
      <c r="B24" s="141"/>
      <c r="C24" s="142"/>
      <c r="D24" s="27">
        <v>2024</v>
      </c>
      <c r="E24" s="126"/>
      <c r="F24" s="22">
        <v>0</v>
      </c>
      <c r="G24" s="28"/>
      <c r="H24" s="28"/>
      <c r="I24" s="29"/>
      <c r="J24" s="30"/>
      <c r="K24" s="126"/>
      <c r="L24" s="149"/>
      <c r="M24" s="126"/>
    </row>
    <row r="25" spans="1:16">
      <c r="A25" s="127"/>
      <c r="B25" s="143"/>
      <c r="C25" s="144"/>
      <c r="D25" s="27">
        <v>2025</v>
      </c>
      <c r="E25" s="127"/>
      <c r="F25" s="22">
        <v>0</v>
      </c>
      <c r="G25" s="28">
        <f>SUM(H25:J25)</f>
        <v>0</v>
      </c>
      <c r="H25" s="28">
        <v>0</v>
      </c>
      <c r="I25" s="29"/>
      <c r="J25" s="30">
        <v>0</v>
      </c>
      <c r="K25" s="126"/>
      <c r="L25" s="149"/>
      <c r="M25" s="126"/>
    </row>
    <row r="26" spans="1:16" ht="15" customHeight="1">
      <c r="A26" s="125" t="s">
        <v>11</v>
      </c>
      <c r="B26" s="139" t="s">
        <v>54</v>
      </c>
      <c r="C26" s="140"/>
      <c r="D26" s="27">
        <v>2021</v>
      </c>
      <c r="E26" s="125" t="s">
        <v>57</v>
      </c>
      <c r="F26" s="32">
        <v>1</v>
      </c>
      <c r="G26" s="28">
        <f t="shared" ref="G26:G53" si="1">SUM(H26:J26)</f>
        <v>857.09959000000026</v>
      </c>
      <c r="H26" s="28">
        <v>0</v>
      </c>
      <c r="I26" s="29"/>
      <c r="J26" s="30">
        <f>4669.8-1040.584-1688.12641+0.11-1084.1</f>
        <v>857.09959000000026</v>
      </c>
      <c r="K26" s="126"/>
      <c r="L26" s="149"/>
      <c r="M26" s="126"/>
      <c r="N26" s="12">
        <v>5669.8</v>
      </c>
      <c r="P26" s="31">
        <f>J27+J22+J17+J37+J47+O78+J52</f>
        <v>5522.7879999999996</v>
      </c>
    </row>
    <row r="27" spans="1:16">
      <c r="A27" s="126"/>
      <c r="B27" s="141"/>
      <c r="C27" s="142"/>
      <c r="D27" s="27">
        <v>2022</v>
      </c>
      <c r="E27" s="126"/>
      <c r="F27" s="22">
        <v>1</v>
      </c>
      <c r="G27" s="28">
        <f t="shared" si="1"/>
        <v>2089.3000000000002</v>
      </c>
      <c r="H27" s="28">
        <v>0</v>
      </c>
      <c r="I27" s="29"/>
      <c r="J27" s="30">
        <f>2089.3</f>
        <v>2089.3000000000002</v>
      </c>
      <c r="K27" s="126"/>
      <c r="L27" s="149"/>
      <c r="M27" s="126"/>
    </row>
    <row r="28" spans="1:16">
      <c r="A28" s="126"/>
      <c r="B28" s="141"/>
      <c r="C28" s="142"/>
      <c r="D28" s="27">
        <v>2023</v>
      </c>
      <c r="E28" s="126"/>
      <c r="F28" s="22">
        <v>0</v>
      </c>
      <c r="G28" s="28">
        <f t="shared" si="1"/>
        <v>0</v>
      </c>
      <c r="H28" s="28">
        <v>0</v>
      </c>
      <c r="I28" s="29"/>
      <c r="J28" s="30">
        <v>0</v>
      </c>
      <c r="K28" s="126"/>
      <c r="L28" s="149"/>
      <c r="M28" s="126"/>
      <c r="P28" s="31">
        <f>O16-P26</f>
        <v>1589.0420000000013</v>
      </c>
    </row>
    <row r="29" spans="1:16" ht="16.5" customHeight="1">
      <c r="A29" s="126"/>
      <c r="B29" s="141"/>
      <c r="C29" s="142"/>
      <c r="D29" s="27">
        <v>2024</v>
      </c>
      <c r="E29" s="126"/>
      <c r="F29" s="22">
        <v>0</v>
      </c>
      <c r="G29" s="28">
        <f>SUM(H29:J29)</f>
        <v>0</v>
      </c>
      <c r="H29" s="28">
        <v>0</v>
      </c>
      <c r="I29" s="29"/>
      <c r="J29" s="30">
        <v>0</v>
      </c>
      <c r="K29" s="126"/>
      <c r="L29" s="149"/>
      <c r="M29" s="126"/>
    </row>
    <row r="30" spans="1:16">
      <c r="A30" s="127"/>
      <c r="B30" s="143"/>
      <c r="C30" s="144"/>
      <c r="D30" s="27">
        <v>2025</v>
      </c>
      <c r="E30" s="127"/>
      <c r="F30" s="22">
        <v>0</v>
      </c>
      <c r="G30" s="28">
        <f>SUM(H30:J30)</f>
        <v>0</v>
      </c>
      <c r="H30" s="28">
        <v>0</v>
      </c>
      <c r="I30" s="29"/>
      <c r="J30" s="30">
        <v>0</v>
      </c>
      <c r="K30" s="126"/>
      <c r="L30" s="149"/>
      <c r="M30" s="126"/>
    </row>
    <row r="31" spans="1:16" ht="15" customHeight="1">
      <c r="A31" s="146" t="s">
        <v>76</v>
      </c>
      <c r="B31" s="139" t="s">
        <v>96</v>
      </c>
      <c r="C31" s="140"/>
      <c r="D31" s="27">
        <v>2021</v>
      </c>
      <c r="E31" s="125" t="s">
        <v>57</v>
      </c>
      <c r="F31" s="32">
        <v>1</v>
      </c>
      <c r="G31" s="28">
        <f t="shared" ref="G31:G33" si="2">SUM(H31:J31)</f>
        <v>1000</v>
      </c>
      <c r="H31" s="28">
        <v>0</v>
      </c>
      <c r="I31" s="29"/>
      <c r="J31" s="30">
        <v>1000</v>
      </c>
      <c r="K31" s="126"/>
      <c r="L31" s="149"/>
      <c r="M31" s="126"/>
    </row>
    <row r="32" spans="1:16">
      <c r="A32" s="149"/>
      <c r="B32" s="141"/>
      <c r="C32" s="142"/>
      <c r="D32" s="27">
        <v>2022</v>
      </c>
      <c r="E32" s="126"/>
      <c r="F32" s="22">
        <v>1</v>
      </c>
      <c r="G32" s="28">
        <f t="shared" si="2"/>
        <v>8486.2999999999993</v>
      </c>
      <c r="H32" s="28">
        <v>0</v>
      </c>
      <c r="I32" s="29"/>
      <c r="J32" s="30">
        <v>8486.2999999999993</v>
      </c>
      <c r="K32" s="126"/>
      <c r="L32" s="149"/>
      <c r="M32" s="126"/>
    </row>
    <row r="33" spans="1:16">
      <c r="A33" s="149"/>
      <c r="B33" s="141"/>
      <c r="C33" s="142"/>
      <c r="D33" s="27">
        <v>2023</v>
      </c>
      <c r="E33" s="126"/>
      <c r="F33" s="22">
        <v>1</v>
      </c>
      <c r="G33" s="28">
        <f t="shared" si="2"/>
        <v>2229.5</v>
      </c>
      <c r="H33" s="28">
        <v>0</v>
      </c>
      <c r="I33" s="29"/>
      <c r="J33" s="30">
        <f>2212.8+16.7</f>
        <v>2229.5</v>
      </c>
      <c r="K33" s="126"/>
      <c r="L33" s="149"/>
      <c r="M33" s="126"/>
      <c r="N33" s="31"/>
    </row>
    <row r="34" spans="1:16">
      <c r="A34" s="149"/>
      <c r="B34" s="141"/>
      <c r="C34" s="142"/>
      <c r="D34" s="27">
        <v>2024</v>
      </c>
      <c r="E34" s="126"/>
      <c r="F34" s="22">
        <v>0</v>
      </c>
      <c r="G34" s="28">
        <f>SUM(H34:J34)</f>
        <v>0</v>
      </c>
      <c r="H34" s="28">
        <v>0</v>
      </c>
      <c r="I34" s="29"/>
      <c r="J34" s="30">
        <v>0</v>
      </c>
      <c r="K34" s="126"/>
      <c r="L34" s="149"/>
      <c r="M34" s="126"/>
    </row>
    <row r="35" spans="1:16">
      <c r="A35" s="150"/>
      <c r="B35" s="143"/>
      <c r="C35" s="144"/>
      <c r="D35" s="27">
        <v>2025</v>
      </c>
      <c r="E35" s="127"/>
      <c r="F35" s="22">
        <v>0</v>
      </c>
      <c r="G35" s="28">
        <f>SUM(H35:J35)</f>
        <v>0</v>
      </c>
      <c r="H35" s="28">
        <v>0</v>
      </c>
      <c r="I35" s="29"/>
      <c r="J35" s="30">
        <v>0</v>
      </c>
      <c r="K35" s="126"/>
      <c r="L35" s="149"/>
      <c r="M35" s="126"/>
    </row>
    <row r="36" spans="1:16" ht="15" customHeight="1">
      <c r="A36" s="146" t="s">
        <v>59</v>
      </c>
      <c r="B36" s="139" t="s">
        <v>85</v>
      </c>
      <c r="C36" s="140"/>
      <c r="D36" s="27">
        <v>2021</v>
      </c>
      <c r="E36" s="125" t="s">
        <v>57</v>
      </c>
      <c r="F36" s="32">
        <v>0</v>
      </c>
      <c r="G36" s="28">
        <f t="shared" ref="G36:G38" si="3">SUM(H36:J36)</f>
        <v>0</v>
      </c>
      <c r="H36" s="28">
        <v>0</v>
      </c>
      <c r="I36" s="29"/>
      <c r="J36" s="30"/>
      <c r="K36" s="126"/>
      <c r="L36" s="149"/>
      <c r="M36" s="126"/>
    </row>
    <row r="37" spans="1:16">
      <c r="A37" s="149"/>
      <c r="B37" s="141"/>
      <c r="C37" s="142"/>
      <c r="D37" s="27">
        <v>2022</v>
      </c>
      <c r="E37" s="126"/>
      <c r="F37" s="22">
        <v>1</v>
      </c>
      <c r="G37" s="28">
        <f t="shared" si="3"/>
        <v>24.72</v>
      </c>
      <c r="H37" s="28">
        <v>0</v>
      </c>
      <c r="I37" s="29"/>
      <c r="J37" s="30">
        <f>24.72</f>
        <v>24.72</v>
      </c>
      <c r="K37" s="126"/>
      <c r="L37" s="149"/>
      <c r="M37" s="126"/>
      <c r="N37" s="12" t="s">
        <v>95</v>
      </c>
      <c r="O37" s="31">
        <f>J37+J42</f>
        <v>156.68</v>
      </c>
      <c r="P37" s="12" t="s">
        <v>89</v>
      </c>
    </row>
    <row r="38" spans="1:16">
      <c r="A38" s="149"/>
      <c r="B38" s="141"/>
      <c r="C38" s="142"/>
      <c r="D38" s="27">
        <v>2023</v>
      </c>
      <c r="E38" s="126"/>
      <c r="F38" s="22">
        <v>0</v>
      </c>
      <c r="G38" s="28">
        <f t="shared" si="3"/>
        <v>0</v>
      </c>
      <c r="H38" s="28">
        <v>0</v>
      </c>
      <c r="I38" s="29"/>
      <c r="J38" s="30">
        <v>0</v>
      </c>
      <c r="K38" s="126"/>
      <c r="L38" s="149"/>
      <c r="M38" s="126"/>
    </row>
    <row r="39" spans="1:16">
      <c r="A39" s="149"/>
      <c r="B39" s="141"/>
      <c r="C39" s="142"/>
      <c r="D39" s="27">
        <v>2024</v>
      </c>
      <c r="E39" s="126"/>
      <c r="F39" s="22">
        <v>0</v>
      </c>
      <c r="G39" s="28">
        <f>SUM(H39:J39)</f>
        <v>0</v>
      </c>
      <c r="H39" s="28">
        <v>0</v>
      </c>
      <c r="I39" s="29"/>
      <c r="J39" s="30">
        <v>0</v>
      </c>
      <c r="K39" s="126"/>
      <c r="L39" s="149"/>
      <c r="M39" s="126"/>
    </row>
    <row r="40" spans="1:16">
      <c r="A40" s="150"/>
      <c r="B40" s="143"/>
      <c r="C40" s="144"/>
      <c r="D40" s="27">
        <v>2025</v>
      </c>
      <c r="E40" s="127"/>
      <c r="F40" s="22">
        <v>0</v>
      </c>
      <c r="G40" s="28">
        <f>SUM(H40:J40)</f>
        <v>0</v>
      </c>
      <c r="H40" s="28">
        <v>0</v>
      </c>
      <c r="I40" s="29"/>
      <c r="J40" s="30">
        <v>0</v>
      </c>
      <c r="K40" s="126"/>
      <c r="L40" s="149"/>
      <c r="M40" s="126"/>
    </row>
    <row r="41" spans="1:16" ht="15" customHeight="1">
      <c r="A41" s="146" t="s">
        <v>77</v>
      </c>
      <c r="B41" s="139" t="s">
        <v>86</v>
      </c>
      <c r="C41" s="140"/>
      <c r="D41" s="27">
        <v>2021</v>
      </c>
      <c r="E41" s="125" t="s">
        <v>57</v>
      </c>
      <c r="F41" s="32">
        <v>0</v>
      </c>
      <c r="G41" s="28">
        <f t="shared" ref="G41:G43" si="4">SUM(H41:J41)</f>
        <v>0</v>
      </c>
      <c r="H41" s="28">
        <v>0</v>
      </c>
      <c r="I41" s="29"/>
      <c r="J41" s="30"/>
      <c r="K41" s="126"/>
      <c r="L41" s="149"/>
      <c r="M41" s="126"/>
      <c r="N41" s="33"/>
    </row>
    <row r="42" spans="1:16">
      <c r="A42" s="149"/>
      <c r="B42" s="141"/>
      <c r="C42" s="142"/>
      <c r="D42" s="27">
        <v>2022</v>
      </c>
      <c r="E42" s="126"/>
      <c r="F42" s="22">
        <v>1</v>
      </c>
      <c r="G42" s="28">
        <f t="shared" si="4"/>
        <v>131.96</v>
      </c>
      <c r="H42" s="28">
        <v>0</v>
      </c>
      <c r="I42" s="29"/>
      <c r="J42" s="30">
        <v>131.96</v>
      </c>
      <c r="K42" s="126"/>
      <c r="L42" s="149"/>
      <c r="M42" s="126"/>
    </row>
    <row r="43" spans="1:16">
      <c r="A43" s="149"/>
      <c r="B43" s="141"/>
      <c r="C43" s="142"/>
      <c r="D43" s="27">
        <v>2023</v>
      </c>
      <c r="E43" s="126"/>
      <c r="F43" s="22">
        <v>0</v>
      </c>
      <c r="G43" s="28">
        <f t="shared" si="4"/>
        <v>0</v>
      </c>
      <c r="H43" s="28">
        <v>0</v>
      </c>
      <c r="I43" s="29"/>
      <c r="J43" s="30">
        <v>0</v>
      </c>
      <c r="K43" s="126"/>
      <c r="L43" s="149"/>
      <c r="M43" s="126"/>
    </row>
    <row r="44" spans="1:16">
      <c r="A44" s="149"/>
      <c r="B44" s="141"/>
      <c r="C44" s="142"/>
      <c r="D44" s="27">
        <v>2024</v>
      </c>
      <c r="E44" s="126"/>
      <c r="F44" s="22">
        <v>0</v>
      </c>
      <c r="G44" s="28">
        <f>SUM(H44:J44)</f>
        <v>0</v>
      </c>
      <c r="H44" s="28">
        <v>0</v>
      </c>
      <c r="I44" s="29"/>
      <c r="J44" s="30">
        <v>0</v>
      </c>
      <c r="K44" s="126"/>
      <c r="L44" s="149"/>
      <c r="M44" s="126"/>
    </row>
    <row r="45" spans="1:16">
      <c r="A45" s="150"/>
      <c r="B45" s="143"/>
      <c r="C45" s="144"/>
      <c r="D45" s="27">
        <v>2025</v>
      </c>
      <c r="E45" s="127"/>
      <c r="F45" s="22">
        <v>0</v>
      </c>
      <c r="G45" s="28">
        <f>SUM(H45:J45)</f>
        <v>0</v>
      </c>
      <c r="H45" s="28">
        <v>0</v>
      </c>
      <c r="I45" s="29"/>
      <c r="J45" s="30">
        <v>0</v>
      </c>
      <c r="K45" s="126"/>
      <c r="L45" s="149"/>
      <c r="M45" s="126"/>
    </row>
    <row r="46" spans="1:16" ht="15" customHeight="1">
      <c r="A46" s="146" t="s">
        <v>78</v>
      </c>
      <c r="B46" s="139" t="s">
        <v>79</v>
      </c>
      <c r="C46" s="140"/>
      <c r="D46" s="27">
        <v>2021</v>
      </c>
      <c r="E46" s="125" t="s">
        <v>57</v>
      </c>
      <c r="F46" s="32">
        <v>0</v>
      </c>
      <c r="G46" s="28">
        <f t="shared" ref="G46:G48" si="5">SUM(H46:J46)</f>
        <v>0</v>
      </c>
      <c r="H46" s="28">
        <v>0</v>
      </c>
      <c r="I46" s="29"/>
      <c r="J46" s="30"/>
      <c r="K46" s="126"/>
      <c r="L46" s="149"/>
      <c r="M46" s="126"/>
    </row>
    <row r="47" spans="1:16">
      <c r="A47" s="149"/>
      <c r="B47" s="141"/>
      <c r="C47" s="142"/>
      <c r="D47" s="27">
        <v>2022</v>
      </c>
      <c r="E47" s="126"/>
      <c r="F47" s="22">
        <v>1</v>
      </c>
      <c r="G47" s="28">
        <f t="shared" si="5"/>
        <v>52.48</v>
      </c>
      <c r="H47" s="28">
        <v>0</v>
      </c>
      <c r="I47" s="29"/>
      <c r="J47" s="30">
        <v>52.48</v>
      </c>
      <c r="K47" s="126"/>
      <c r="L47" s="149"/>
      <c r="M47" s="126"/>
      <c r="O47" s="12" t="s">
        <v>88</v>
      </c>
    </row>
    <row r="48" spans="1:16">
      <c r="A48" s="149"/>
      <c r="B48" s="141"/>
      <c r="C48" s="142"/>
      <c r="D48" s="27">
        <v>2023</v>
      </c>
      <c r="E48" s="126"/>
      <c r="F48" s="22">
        <v>0</v>
      </c>
      <c r="G48" s="28">
        <f t="shared" si="5"/>
        <v>0</v>
      </c>
      <c r="H48" s="28">
        <v>0</v>
      </c>
      <c r="I48" s="29"/>
      <c r="J48" s="30">
        <v>0</v>
      </c>
      <c r="K48" s="126"/>
      <c r="L48" s="149"/>
      <c r="M48" s="126"/>
      <c r="P48" s="31">
        <f>J22+J27+J32+J37+J47+J52+J68+G78</f>
        <v>29763.54</v>
      </c>
    </row>
    <row r="49" spans="1:15">
      <c r="A49" s="149"/>
      <c r="B49" s="141"/>
      <c r="C49" s="142"/>
      <c r="D49" s="27">
        <v>2024</v>
      </c>
      <c r="E49" s="126"/>
      <c r="F49" s="22">
        <v>0</v>
      </c>
      <c r="G49" s="28">
        <f>SUM(H49:J49)</f>
        <v>0</v>
      </c>
      <c r="H49" s="28">
        <v>0</v>
      </c>
      <c r="I49" s="29"/>
      <c r="J49" s="30">
        <v>0</v>
      </c>
      <c r="K49" s="126"/>
      <c r="L49" s="149"/>
      <c r="M49" s="126"/>
    </row>
    <row r="50" spans="1:15">
      <c r="A50" s="150"/>
      <c r="B50" s="143"/>
      <c r="C50" s="144"/>
      <c r="D50" s="27">
        <v>2025</v>
      </c>
      <c r="E50" s="127"/>
      <c r="F50" s="22">
        <v>0</v>
      </c>
      <c r="G50" s="28">
        <f>SUM(H50:J50)</f>
        <v>0</v>
      </c>
      <c r="H50" s="28">
        <v>0</v>
      </c>
      <c r="I50" s="29"/>
      <c r="J50" s="30">
        <v>0</v>
      </c>
      <c r="K50" s="126"/>
      <c r="L50" s="149"/>
      <c r="M50" s="126"/>
    </row>
    <row r="51" spans="1:15" ht="15" customHeight="1">
      <c r="A51" s="146" t="s">
        <v>84</v>
      </c>
      <c r="B51" s="139" t="s">
        <v>83</v>
      </c>
      <c r="C51" s="140"/>
      <c r="D51" s="27">
        <v>2021</v>
      </c>
      <c r="E51" s="125" t="s">
        <v>57</v>
      </c>
      <c r="F51" s="32">
        <v>0</v>
      </c>
      <c r="G51" s="28">
        <f t="shared" si="1"/>
        <v>0</v>
      </c>
      <c r="H51" s="28">
        <v>0</v>
      </c>
      <c r="I51" s="29"/>
      <c r="J51" s="30"/>
      <c r="K51" s="126"/>
      <c r="L51" s="149"/>
      <c r="M51" s="126"/>
    </row>
    <row r="52" spans="1:15">
      <c r="A52" s="149"/>
      <c r="B52" s="141"/>
      <c r="C52" s="142"/>
      <c r="D52" s="27">
        <v>2022</v>
      </c>
      <c r="E52" s="126"/>
      <c r="F52" s="22">
        <v>1</v>
      </c>
      <c r="G52" s="28">
        <f t="shared" si="1"/>
        <v>38.04</v>
      </c>
      <c r="H52" s="28">
        <v>0</v>
      </c>
      <c r="I52" s="29"/>
      <c r="J52" s="30">
        <v>38.04</v>
      </c>
      <c r="K52" s="126"/>
      <c r="L52" s="149"/>
      <c r="M52" s="126"/>
      <c r="O52" s="12" t="s">
        <v>87</v>
      </c>
    </row>
    <row r="53" spans="1:15">
      <c r="A53" s="149"/>
      <c r="B53" s="141"/>
      <c r="C53" s="142"/>
      <c r="D53" s="27">
        <v>2023</v>
      </c>
      <c r="E53" s="126"/>
      <c r="F53" s="22">
        <v>0</v>
      </c>
      <c r="G53" s="28">
        <f t="shared" si="1"/>
        <v>0</v>
      </c>
      <c r="H53" s="28">
        <v>0</v>
      </c>
      <c r="I53" s="29"/>
      <c r="J53" s="30">
        <v>0</v>
      </c>
      <c r="K53" s="126"/>
      <c r="L53" s="149"/>
      <c r="M53" s="126"/>
    </row>
    <row r="54" spans="1:15">
      <c r="A54" s="149"/>
      <c r="B54" s="141"/>
      <c r="C54" s="142"/>
      <c r="D54" s="27">
        <v>2024</v>
      </c>
      <c r="E54" s="126"/>
      <c r="F54" s="22">
        <v>0</v>
      </c>
      <c r="G54" s="28">
        <f>SUM(H54:J54)</f>
        <v>0</v>
      </c>
      <c r="H54" s="28">
        <v>0</v>
      </c>
      <c r="I54" s="29"/>
      <c r="J54" s="30">
        <v>0</v>
      </c>
      <c r="K54" s="34"/>
      <c r="L54" s="35"/>
      <c r="M54" s="36"/>
    </row>
    <row r="55" spans="1:15">
      <c r="A55" s="150"/>
      <c r="B55" s="143"/>
      <c r="C55" s="144"/>
      <c r="D55" s="27">
        <v>2025</v>
      </c>
      <c r="E55" s="127"/>
      <c r="F55" s="22">
        <v>0</v>
      </c>
      <c r="G55" s="28">
        <f>SUM(H55:J55)</f>
        <v>0</v>
      </c>
      <c r="H55" s="28">
        <v>0</v>
      </c>
      <c r="I55" s="29"/>
      <c r="J55" s="30">
        <v>0</v>
      </c>
      <c r="K55" s="34"/>
      <c r="L55" s="35"/>
      <c r="M55" s="36"/>
    </row>
    <row r="56" spans="1:15" ht="15" customHeight="1">
      <c r="A56" s="146" t="s">
        <v>123</v>
      </c>
      <c r="B56" s="139" t="s">
        <v>124</v>
      </c>
      <c r="C56" s="140"/>
      <c r="D56" s="27">
        <v>2021</v>
      </c>
      <c r="E56" s="125" t="s">
        <v>57</v>
      </c>
      <c r="F56" s="32">
        <v>0</v>
      </c>
      <c r="G56" s="28">
        <f t="shared" ref="G56:G58" si="6">SUM(H56:J56)</f>
        <v>0</v>
      </c>
      <c r="H56" s="28">
        <v>0</v>
      </c>
      <c r="I56" s="29"/>
      <c r="J56" s="30"/>
      <c r="K56" s="34"/>
      <c r="L56" s="35"/>
      <c r="M56" s="36"/>
    </row>
    <row r="57" spans="1:15">
      <c r="A57" s="149"/>
      <c r="B57" s="141"/>
      <c r="C57" s="142"/>
      <c r="D57" s="27">
        <v>2022</v>
      </c>
      <c r="E57" s="126"/>
      <c r="F57" s="22">
        <v>0</v>
      </c>
      <c r="G57" s="28">
        <f t="shared" si="6"/>
        <v>0</v>
      </c>
      <c r="H57" s="28">
        <v>0</v>
      </c>
      <c r="I57" s="29"/>
      <c r="J57" s="30">
        <v>0</v>
      </c>
      <c r="K57" s="34"/>
      <c r="L57" s="35"/>
      <c r="M57" s="36"/>
      <c r="O57" s="12" t="s">
        <v>87</v>
      </c>
    </row>
    <row r="58" spans="1:15">
      <c r="A58" s="149"/>
      <c r="B58" s="141"/>
      <c r="C58" s="142"/>
      <c r="D58" s="27">
        <v>2023</v>
      </c>
      <c r="E58" s="126"/>
      <c r="F58" s="22">
        <v>1</v>
      </c>
      <c r="G58" s="28">
        <f t="shared" si="6"/>
        <v>570.59999999999991</v>
      </c>
      <c r="H58" s="28">
        <v>0</v>
      </c>
      <c r="I58" s="29"/>
      <c r="J58" s="30">
        <f>570.58328+0.01672</f>
        <v>570.59999999999991</v>
      </c>
      <c r="K58" s="34"/>
      <c r="L58" s="35"/>
      <c r="M58" s="36"/>
    </row>
    <row r="59" spans="1:15">
      <c r="A59" s="149"/>
      <c r="B59" s="141"/>
      <c r="C59" s="142"/>
      <c r="D59" s="27">
        <v>2024</v>
      </c>
      <c r="E59" s="126"/>
      <c r="F59" s="22">
        <v>0</v>
      </c>
      <c r="G59" s="28">
        <f>SUM(H59:J59)</f>
        <v>0</v>
      </c>
      <c r="H59" s="28">
        <v>0</v>
      </c>
      <c r="I59" s="29"/>
      <c r="J59" s="30">
        <v>0</v>
      </c>
      <c r="K59" s="34"/>
      <c r="L59" s="35"/>
      <c r="M59" s="36"/>
    </row>
    <row r="60" spans="1:15">
      <c r="A60" s="150"/>
      <c r="B60" s="143"/>
      <c r="C60" s="144"/>
      <c r="D60" s="27">
        <v>2025</v>
      </c>
      <c r="E60" s="127"/>
      <c r="F60" s="22">
        <v>0</v>
      </c>
      <c r="G60" s="28">
        <f>SUM(H60:J60)</f>
        <v>0</v>
      </c>
      <c r="H60" s="28">
        <v>0</v>
      </c>
      <c r="I60" s="29"/>
      <c r="J60" s="30">
        <v>0</v>
      </c>
      <c r="K60" s="34"/>
      <c r="L60" s="35"/>
      <c r="M60" s="36"/>
    </row>
    <row r="61" spans="1:15" ht="15.75" customHeight="1">
      <c r="A61" s="151" t="s">
        <v>90</v>
      </c>
      <c r="B61" s="152"/>
      <c r="C61" s="153"/>
      <c r="D61" s="27">
        <v>2021</v>
      </c>
      <c r="E61" s="32"/>
      <c r="F61" s="37">
        <f>F16+F21+F26+F31+F36+F41+F46+F51+F56</f>
        <v>4</v>
      </c>
      <c r="G61" s="38">
        <f>G16+G21+G26+G31+G36+G41+G46+G51</f>
        <v>3541.5995900000003</v>
      </c>
      <c r="H61" s="38">
        <f>H16+H21+H26+H31+H36+H41+H46+H51</f>
        <v>0</v>
      </c>
      <c r="I61" s="128">
        <f>J16+J21+J26+J31+J36+J41+J46+J51</f>
        <v>3541.5995900000003</v>
      </c>
      <c r="J61" s="129"/>
      <c r="K61" s="39">
        <v>112</v>
      </c>
      <c r="L61" s="40" t="s">
        <v>41</v>
      </c>
      <c r="M61" s="41">
        <v>228</v>
      </c>
      <c r="N61" s="33"/>
    </row>
    <row r="62" spans="1:15" ht="15.75" customHeight="1">
      <c r="A62" s="154"/>
      <c r="B62" s="155"/>
      <c r="C62" s="156"/>
      <c r="D62" s="27">
        <v>2022</v>
      </c>
      <c r="E62" s="32"/>
      <c r="F62" s="37">
        <f>F17+F22+F27+F32+F37+F42+F47+F52+F57</f>
        <v>6</v>
      </c>
      <c r="G62" s="38">
        <f>G17+G22+G27+G32+G37+G42+G47+G52</f>
        <v>10847.799999999997</v>
      </c>
      <c r="H62" s="38">
        <f>H16+H21+H26+H31+H36+H41+H46+H51</f>
        <v>0</v>
      </c>
      <c r="I62" s="128">
        <f>J17+J22+J27+J32+J37+J42+J47+J52</f>
        <v>10847.799999999997</v>
      </c>
      <c r="J62" s="129"/>
      <c r="K62" s="39">
        <v>112</v>
      </c>
      <c r="L62" s="40" t="s">
        <v>41</v>
      </c>
      <c r="M62" s="41">
        <v>228</v>
      </c>
      <c r="N62" s="33"/>
    </row>
    <row r="63" spans="1:15" ht="15.75" customHeight="1">
      <c r="A63" s="154"/>
      <c r="B63" s="155"/>
      <c r="C63" s="156"/>
      <c r="D63" s="27">
        <v>2023</v>
      </c>
      <c r="E63" s="32"/>
      <c r="F63" s="37">
        <f t="shared" ref="F63" si="7">F18+F23+F28+F33+F38+F43+F48+F53+F58</f>
        <v>4</v>
      </c>
      <c r="G63" s="38">
        <f>H63+I63</f>
        <v>7350</v>
      </c>
      <c r="H63" s="38">
        <f>H16+H21+H26+H31+H36+H41+H46+H51</f>
        <v>0</v>
      </c>
      <c r="I63" s="128">
        <f>J53+J48+J43+J38+J33+J28+J23+J18+J58</f>
        <v>7350</v>
      </c>
      <c r="J63" s="129"/>
      <c r="K63" s="39">
        <v>112</v>
      </c>
      <c r="L63" s="40" t="s">
        <v>41</v>
      </c>
      <c r="M63" s="41">
        <v>228</v>
      </c>
      <c r="N63" s="33"/>
    </row>
    <row r="64" spans="1:15" ht="15.75" customHeight="1">
      <c r="A64" s="154"/>
      <c r="B64" s="155"/>
      <c r="C64" s="156"/>
      <c r="D64" s="27">
        <v>2024</v>
      </c>
      <c r="E64" s="32"/>
      <c r="F64" s="37">
        <f>F19+F24+F29+F34+F39+F44+F49+F54+F59</f>
        <v>0</v>
      </c>
      <c r="G64" s="38">
        <f>H64+I64</f>
        <v>0</v>
      </c>
      <c r="H64" s="38">
        <f>H19+H24+H29+H34+H39+H44+H49+H53</f>
        <v>0</v>
      </c>
      <c r="I64" s="42"/>
      <c r="J64" s="43">
        <f>J19+J24+J29+J34+J39+J44+J49+J54</f>
        <v>0</v>
      </c>
      <c r="K64" s="39"/>
      <c r="L64" s="40"/>
      <c r="M64" s="41"/>
      <c r="N64" s="33"/>
    </row>
    <row r="65" spans="1:15" ht="15.75" customHeight="1">
      <c r="A65" s="157"/>
      <c r="B65" s="158"/>
      <c r="C65" s="159"/>
      <c r="D65" s="27">
        <v>2025</v>
      </c>
      <c r="E65" s="32"/>
      <c r="F65" s="37">
        <f>F20+F25+F30+F35+F40+F45+F50+F55+F60</f>
        <v>0</v>
      </c>
      <c r="G65" s="38">
        <f>G20+G24+G29+G34+G39+G44+G49+G54</f>
        <v>0</v>
      </c>
      <c r="H65" s="38">
        <f>H17+H22+H27+H32+H37+H42+H47+H52</f>
        <v>0</v>
      </c>
      <c r="I65" s="128">
        <v>0</v>
      </c>
      <c r="J65" s="129"/>
      <c r="K65" s="39">
        <v>112</v>
      </c>
      <c r="L65" s="40" t="s">
        <v>41</v>
      </c>
      <c r="M65" s="41">
        <v>228</v>
      </c>
      <c r="N65" s="33"/>
    </row>
    <row r="66" spans="1:15" ht="15" customHeight="1">
      <c r="A66" s="163" t="s">
        <v>44</v>
      </c>
      <c r="B66" s="163"/>
      <c r="C66" s="163"/>
      <c r="D66" s="163"/>
      <c r="E66" s="163"/>
      <c r="F66" s="163"/>
      <c r="G66" s="163"/>
      <c r="H66" s="163"/>
      <c r="I66" s="163"/>
      <c r="J66" s="163"/>
      <c r="K66" s="25"/>
      <c r="L66" s="25"/>
      <c r="M66" s="26"/>
    </row>
    <row r="67" spans="1:15" hidden="1">
      <c r="A67" s="125" t="s">
        <v>22</v>
      </c>
      <c r="B67" s="139" t="s">
        <v>19</v>
      </c>
      <c r="C67" s="140"/>
      <c r="D67" s="27">
        <v>2021</v>
      </c>
      <c r="E67" s="125" t="s">
        <v>20</v>
      </c>
      <c r="F67" s="44">
        <v>0</v>
      </c>
      <c r="G67" s="28">
        <f t="shared" si="0"/>
        <v>0</v>
      </c>
      <c r="H67" s="28">
        <v>0</v>
      </c>
      <c r="I67" s="45"/>
      <c r="J67" s="46">
        <v>0</v>
      </c>
      <c r="K67" s="125">
        <v>112</v>
      </c>
      <c r="L67" s="146" t="s">
        <v>41</v>
      </c>
      <c r="M67" s="125">
        <v>400</v>
      </c>
      <c r="N67" s="12" t="s">
        <v>32</v>
      </c>
    </row>
    <row r="68" spans="1:15" hidden="1">
      <c r="A68" s="126"/>
      <c r="B68" s="141"/>
      <c r="C68" s="142"/>
      <c r="D68" s="27">
        <v>2022</v>
      </c>
      <c r="E68" s="126"/>
      <c r="F68" s="44">
        <v>0</v>
      </c>
      <c r="G68" s="28">
        <f t="shared" si="0"/>
        <v>0</v>
      </c>
      <c r="H68" s="28">
        <v>0</v>
      </c>
      <c r="I68" s="45"/>
      <c r="J68" s="30">
        <v>0</v>
      </c>
      <c r="K68" s="126"/>
      <c r="L68" s="149"/>
      <c r="M68" s="126"/>
    </row>
    <row r="69" spans="1:15" hidden="1">
      <c r="A69" s="126"/>
      <c r="B69" s="141"/>
      <c r="C69" s="142"/>
      <c r="D69" s="27">
        <v>2023</v>
      </c>
      <c r="E69" s="126"/>
      <c r="F69" s="44">
        <v>0</v>
      </c>
      <c r="G69" s="28">
        <f t="shared" si="0"/>
        <v>0</v>
      </c>
      <c r="H69" s="28">
        <v>0</v>
      </c>
      <c r="I69" s="45"/>
      <c r="J69" s="30">
        <v>0</v>
      </c>
      <c r="K69" s="126"/>
      <c r="L69" s="149"/>
      <c r="M69" s="126"/>
    </row>
    <row r="70" spans="1:15" hidden="1">
      <c r="A70" s="126"/>
      <c r="B70" s="141"/>
      <c r="C70" s="142"/>
      <c r="D70" s="27">
        <v>2024</v>
      </c>
      <c r="E70" s="126"/>
      <c r="F70" s="22">
        <v>0</v>
      </c>
      <c r="G70" s="28">
        <f t="shared" si="0"/>
        <v>0</v>
      </c>
      <c r="H70" s="28">
        <v>0</v>
      </c>
      <c r="I70" s="45"/>
      <c r="J70" s="30">
        <v>0</v>
      </c>
      <c r="K70" s="34"/>
      <c r="L70" s="149"/>
      <c r="M70" s="126"/>
    </row>
    <row r="71" spans="1:15" hidden="1">
      <c r="A71" s="127"/>
      <c r="B71" s="143"/>
      <c r="C71" s="144"/>
      <c r="D71" s="27">
        <v>2025</v>
      </c>
      <c r="E71" s="127"/>
      <c r="F71" s="22">
        <v>0</v>
      </c>
      <c r="G71" s="47">
        <f>SUM(H71:J71)</f>
        <v>0</v>
      </c>
      <c r="H71" s="47">
        <v>0</v>
      </c>
      <c r="I71" s="48"/>
      <c r="J71" s="30">
        <v>0</v>
      </c>
      <c r="K71" s="34"/>
      <c r="L71" s="149"/>
      <c r="M71" s="126"/>
    </row>
    <row r="72" spans="1:15" ht="15" customHeight="1">
      <c r="A72" s="160" t="s">
        <v>22</v>
      </c>
      <c r="B72" s="139" t="s">
        <v>126</v>
      </c>
      <c r="C72" s="140"/>
      <c r="D72" s="27">
        <v>2021</v>
      </c>
      <c r="E72" s="125" t="s">
        <v>20</v>
      </c>
      <c r="F72" s="44">
        <v>0</v>
      </c>
      <c r="G72" s="28">
        <f t="shared" si="0"/>
        <v>0</v>
      </c>
      <c r="H72" s="28">
        <v>0</v>
      </c>
      <c r="I72" s="29"/>
      <c r="J72" s="30">
        <v>0</v>
      </c>
      <c r="K72" s="125">
        <v>112</v>
      </c>
      <c r="L72" s="149"/>
      <c r="M72" s="126"/>
    </row>
    <row r="73" spans="1:15">
      <c r="A73" s="161"/>
      <c r="B73" s="141"/>
      <c r="C73" s="142"/>
      <c r="D73" s="27">
        <v>2022</v>
      </c>
      <c r="E73" s="126"/>
      <c r="F73" s="44">
        <v>0</v>
      </c>
      <c r="G73" s="28">
        <f t="shared" si="0"/>
        <v>0</v>
      </c>
      <c r="H73" s="28">
        <v>0</v>
      </c>
      <c r="I73" s="29"/>
      <c r="J73" s="30">
        <v>0</v>
      </c>
      <c r="K73" s="126"/>
      <c r="L73" s="149"/>
      <c r="M73" s="126"/>
    </row>
    <row r="74" spans="1:15" ht="15.75" customHeight="1">
      <c r="A74" s="161"/>
      <c r="B74" s="141"/>
      <c r="C74" s="142"/>
      <c r="D74" s="27">
        <v>2023</v>
      </c>
      <c r="E74" s="126"/>
      <c r="F74" s="44">
        <v>0</v>
      </c>
      <c r="G74" s="28">
        <f t="shared" si="0"/>
        <v>0</v>
      </c>
      <c r="H74" s="28">
        <v>0</v>
      </c>
      <c r="I74" s="29"/>
      <c r="J74" s="30">
        <v>0</v>
      </c>
      <c r="K74" s="126"/>
      <c r="L74" s="149"/>
      <c r="M74" s="126"/>
    </row>
    <row r="75" spans="1:15">
      <c r="A75" s="161"/>
      <c r="B75" s="141"/>
      <c r="C75" s="142"/>
      <c r="D75" s="27">
        <v>2024</v>
      </c>
      <c r="E75" s="126"/>
      <c r="F75" s="22">
        <v>1</v>
      </c>
      <c r="G75" s="28">
        <f t="shared" si="0"/>
        <v>23175</v>
      </c>
      <c r="H75" s="28">
        <v>23151.8</v>
      </c>
      <c r="I75" s="29"/>
      <c r="J75" s="30">
        <v>23.2</v>
      </c>
      <c r="K75" s="34"/>
      <c r="L75" s="149"/>
      <c r="M75" s="126"/>
    </row>
    <row r="76" spans="1:15">
      <c r="A76" s="162"/>
      <c r="B76" s="143"/>
      <c r="C76" s="144"/>
      <c r="D76" s="27">
        <v>2025</v>
      </c>
      <c r="E76" s="127"/>
      <c r="F76" s="22">
        <v>0</v>
      </c>
      <c r="G76" s="28">
        <f>SUM(H76:J76)</f>
        <v>0</v>
      </c>
      <c r="H76" s="28">
        <v>0</v>
      </c>
      <c r="I76" s="29"/>
      <c r="J76" s="30">
        <v>0</v>
      </c>
      <c r="K76" s="34"/>
      <c r="L76" s="149"/>
      <c r="M76" s="126"/>
    </row>
    <row r="77" spans="1:15" ht="15.75" customHeight="1">
      <c r="A77" s="160" t="s">
        <v>23</v>
      </c>
      <c r="B77" s="139" t="s">
        <v>35</v>
      </c>
      <c r="C77" s="140"/>
      <c r="D77" s="27">
        <v>2021</v>
      </c>
      <c r="E77" s="125" t="s">
        <v>20</v>
      </c>
      <c r="F77" s="44">
        <v>0</v>
      </c>
      <c r="G77" s="28">
        <f t="shared" ref="G77:G90" si="8">SUM(H77:J77)</f>
        <v>0</v>
      </c>
      <c r="H77" s="28">
        <v>0</v>
      </c>
      <c r="I77" s="29"/>
      <c r="J77" s="30">
        <v>0</v>
      </c>
      <c r="K77" s="125">
        <v>112</v>
      </c>
      <c r="L77" s="149"/>
      <c r="M77" s="126"/>
      <c r="N77" s="12">
        <v>10.8</v>
      </c>
    </row>
    <row r="78" spans="1:15" ht="15.75" customHeight="1">
      <c r="A78" s="161"/>
      <c r="B78" s="141"/>
      <c r="C78" s="142"/>
      <c r="D78" s="27">
        <v>2022</v>
      </c>
      <c r="E78" s="126"/>
      <c r="F78" s="22">
        <v>1</v>
      </c>
      <c r="G78" s="28">
        <f t="shared" si="8"/>
        <v>19072.7</v>
      </c>
      <c r="H78" s="28">
        <v>15724.6</v>
      </c>
      <c r="I78" s="29"/>
      <c r="J78" s="30">
        <f>3189.3+158.8</f>
        <v>3348.1000000000004</v>
      </c>
      <c r="K78" s="126"/>
      <c r="L78" s="149"/>
      <c r="M78" s="126"/>
      <c r="N78" s="31"/>
      <c r="O78" s="12">
        <v>3293.248</v>
      </c>
    </row>
    <row r="79" spans="1:15" ht="15.75" customHeight="1">
      <c r="A79" s="161"/>
      <c r="B79" s="141"/>
      <c r="C79" s="142"/>
      <c r="D79" s="27">
        <v>2023</v>
      </c>
      <c r="E79" s="126"/>
      <c r="F79" s="44">
        <v>0</v>
      </c>
      <c r="G79" s="28">
        <f t="shared" si="8"/>
        <v>0</v>
      </c>
      <c r="H79" s="28">
        <v>0</v>
      </c>
      <c r="I79" s="29"/>
      <c r="J79" s="30">
        <v>0</v>
      </c>
      <c r="K79" s="126"/>
      <c r="L79" s="149"/>
      <c r="M79" s="126"/>
    </row>
    <row r="80" spans="1:15">
      <c r="A80" s="161"/>
      <c r="B80" s="141"/>
      <c r="C80" s="142"/>
      <c r="D80" s="27">
        <v>2024</v>
      </c>
      <c r="E80" s="126"/>
      <c r="F80" s="22">
        <v>0</v>
      </c>
      <c r="G80" s="28">
        <f t="shared" si="8"/>
        <v>0</v>
      </c>
      <c r="H80" s="28">
        <v>0</v>
      </c>
      <c r="I80" s="29"/>
      <c r="J80" s="30">
        <v>0</v>
      </c>
      <c r="K80" s="34"/>
      <c r="L80" s="149"/>
      <c r="M80" s="126"/>
      <c r="O80" s="33">
        <f>H78+158.8+O78</f>
        <v>19176.648000000001</v>
      </c>
    </row>
    <row r="81" spans="1:14">
      <c r="A81" s="162"/>
      <c r="B81" s="143"/>
      <c r="C81" s="144"/>
      <c r="D81" s="27">
        <v>2025</v>
      </c>
      <c r="E81" s="127"/>
      <c r="F81" s="22">
        <v>0</v>
      </c>
      <c r="G81" s="28">
        <f>SUM(H81:J81)</f>
        <v>0</v>
      </c>
      <c r="H81" s="28">
        <v>0</v>
      </c>
      <c r="I81" s="29"/>
      <c r="J81" s="30">
        <v>0</v>
      </c>
      <c r="K81" s="34"/>
      <c r="L81" s="149"/>
      <c r="M81" s="126"/>
    </row>
    <row r="82" spans="1:14" ht="15" customHeight="1">
      <c r="A82" s="146" t="s">
        <v>24</v>
      </c>
      <c r="B82" s="139" t="s">
        <v>125</v>
      </c>
      <c r="C82" s="140"/>
      <c r="D82" s="27">
        <v>2021</v>
      </c>
      <c r="E82" s="125" t="s">
        <v>20</v>
      </c>
      <c r="F82" s="44">
        <v>0</v>
      </c>
      <c r="G82" s="28">
        <f t="shared" ref="G82" si="9">SUM(H82:J82)</f>
        <v>0</v>
      </c>
      <c r="H82" s="28">
        <v>0</v>
      </c>
      <c r="I82" s="29"/>
      <c r="J82" s="30">
        <v>0</v>
      </c>
      <c r="K82" s="34"/>
      <c r="L82" s="149"/>
      <c r="M82" s="126"/>
    </row>
    <row r="83" spans="1:14" ht="15" customHeight="1">
      <c r="A83" s="149"/>
      <c r="B83" s="141"/>
      <c r="C83" s="142"/>
      <c r="D83" s="27">
        <v>2022</v>
      </c>
      <c r="E83" s="126"/>
      <c r="F83" s="44">
        <v>0</v>
      </c>
      <c r="G83" s="28"/>
      <c r="H83" s="28">
        <v>0</v>
      </c>
      <c r="I83" s="29"/>
      <c r="J83" s="30">
        <v>0</v>
      </c>
      <c r="K83" s="34"/>
      <c r="L83" s="149"/>
      <c r="M83" s="126"/>
    </row>
    <row r="84" spans="1:14" ht="15" customHeight="1">
      <c r="A84" s="149"/>
      <c r="B84" s="141"/>
      <c r="C84" s="142"/>
      <c r="D84" s="27">
        <v>2023</v>
      </c>
      <c r="E84" s="126"/>
      <c r="F84" s="22">
        <v>0</v>
      </c>
      <c r="G84" s="28">
        <f t="shared" ref="G84:G85" si="10">SUM(H84:J84)</f>
        <v>0</v>
      </c>
      <c r="H84" s="28">
        <v>0</v>
      </c>
      <c r="I84" s="29"/>
      <c r="J84" s="30">
        <v>0</v>
      </c>
      <c r="K84" s="34"/>
      <c r="L84" s="149"/>
      <c r="M84" s="126"/>
    </row>
    <row r="85" spans="1:14">
      <c r="A85" s="149"/>
      <c r="B85" s="141"/>
      <c r="C85" s="142"/>
      <c r="D85" s="27">
        <v>2024</v>
      </c>
      <c r="E85" s="126"/>
      <c r="F85" s="22">
        <v>0</v>
      </c>
      <c r="G85" s="28">
        <f t="shared" si="10"/>
        <v>0</v>
      </c>
      <c r="H85" s="28">
        <v>0</v>
      </c>
      <c r="I85" s="29"/>
      <c r="J85" s="30">
        <v>0</v>
      </c>
      <c r="K85" s="34"/>
      <c r="L85" s="149"/>
      <c r="M85" s="126"/>
    </row>
    <row r="86" spans="1:14">
      <c r="A86" s="150"/>
      <c r="B86" s="143"/>
      <c r="C86" s="144"/>
      <c r="D86" s="27">
        <v>2025</v>
      </c>
      <c r="E86" s="127"/>
      <c r="F86" s="22">
        <v>1</v>
      </c>
      <c r="G86" s="28">
        <f>SUM(H86:J86)</f>
        <v>23175</v>
      </c>
      <c r="H86" s="28">
        <v>23151.8</v>
      </c>
      <c r="I86" s="29"/>
      <c r="J86" s="30">
        <v>23.2</v>
      </c>
      <c r="K86" s="34"/>
      <c r="L86" s="149"/>
      <c r="M86" s="126"/>
    </row>
    <row r="87" spans="1:14" ht="15" customHeight="1">
      <c r="A87" s="146" t="s">
        <v>33</v>
      </c>
      <c r="B87" s="139" t="s">
        <v>121</v>
      </c>
      <c r="C87" s="140"/>
      <c r="D87" s="27">
        <v>2021</v>
      </c>
      <c r="E87" s="125" t="s">
        <v>20</v>
      </c>
      <c r="F87" s="44">
        <v>0</v>
      </c>
      <c r="G87" s="28">
        <f t="shared" si="8"/>
        <v>0</v>
      </c>
      <c r="H87" s="28">
        <v>0</v>
      </c>
      <c r="I87" s="29"/>
      <c r="J87" s="30">
        <v>0</v>
      </c>
      <c r="K87" s="34"/>
      <c r="L87" s="149"/>
      <c r="M87" s="126"/>
    </row>
    <row r="88" spans="1:14" ht="15" customHeight="1">
      <c r="A88" s="149"/>
      <c r="B88" s="141"/>
      <c r="C88" s="142"/>
      <c r="D88" s="27">
        <v>2022</v>
      </c>
      <c r="E88" s="126"/>
      <c r="F88" s="44">
        <v>0</v>
      </c>
      <c r="G88" s="28"/>
      <c r="H88" s="28">
        <v>0</v>
      </c>
      <c r="I88" s="29"/>
      <c r="J88" s="30">
        <v>0</v>
      </c>
      <c r="K88" s="34"/>
      <c r="L88" s="149"/>
      <c r="M88" s="126"/>
    </row>
    <row r="89" spans="1:14" ht="15" customHeight="1">
      <c r="A89" s="149"/>
      <c r="B89" s="141"/>
      <c r="C89" s="142"/>
      <c r="D89" s="27">
        <v>2023</v>
      </c>
      <c r="E89" s="126"/>
      <c r="F89" s="22">
        <v>1</v>
      </c>
      <c r="G89" s="28">
        <f t="shared" si="8"/>
        <v>19669.21</v>
      </c>
      <c r="H89" s="28">
        <f>33585.6-14091.59</f>
        <v>19494.009999999998</v>
      </c>
      <c r="I89" s="29"/>
      <c r="J89" s="30">
        <f>28.1+4519.4-4372.3-11.4+28.1-16.7</f>
        <v>175.19999999999982</v>
      </c>
      <c r="K89" s="34"/>
      <c r="L89" s="149"/>
      <c r="M89" s="127"/>
    </row>
    <row r="90" spans="1:14">
      <c r="A90" s="149"/>
      <c r="B90" s="141"/>
      <c r="C90" s="142"/>
      <c r="D90" s="27">
        <v>2024</v>
      </c>
      <c r="E90" s="126"/>
      <c r="F90" s="22">
        <v>0</v>
      </c>
      <c r="G90" s="28">
        <f t="shared" si="8"/>
        <v>0</v>
      </c>
      <c r="H90" s="28">
        <v>0</v>
      </c>
      <c r="I90" s="29"/>
      <c r="J90" s="30">
        <v>0</v>
      </c>
      <c r="K90" s="34"/>
      <c r="L90" s="35"/>
      <c r="M90" s="49"/>
    </row>
    <row r="91" spans="1:14">
      <c r="A91" s="150"/>
      <c r="B91" s="143"/>
      <c r="C91" s="144"/>
      <c r="D91" s="27">
        <v>2025</v>
      </c>
      <c r="E91" s="127"/>
      <c r="F91" s="22">
        <v>0</v>
      </c>
      <c r="G91" s="28">
        <f>SUM(H91:J91)</f>
        <v>0</v>
      </c>
      <c r="H91" s="28">
        <v>0</v>
      </c>
      <c r="I91" s="29"/>
      <c r="J91" s="30">
        <v>0</v>
      </c>
      <c r="K91" s="34"/>
      <c r="L91" s="35"/>
      <c r="M91" s="49"/>
    </row>
    <row r="92" spans="1:14" ht="15.75" customHeight="1">
      <c r="A92" s="151" t="s">
        <v>91</v>
      </c>
      <c r="B92" s="152"/>
      <c r="C92" s="153"/>
      <c r="D92" s="27">
        <v>2021</v>
      </c>
      <c r="E92" s="32"/>
      <c r="F92" s="37">
        <f>F67+F72+F77+F82+F87</f>
        <v>0</v>
      </c>
      <c r="G92" s="38">
        <f>H92+I92</f>
        <v>0</v>
      </c>
      <c r="H92" s="38">
        <f>H67+H72+H77+H87</f>
        <v>0</v>
      </c>
      <c r="I92" s="128">
        <f>J67+J72+J77+J87+J83</f>
        <v>0</v>
      </c>
      <c r="J92" s="129"/>
      <c r="K92" s="39">
        <v>112</v>
      </c>
      <c r="L92" s="40" t="s">
        <v>41</v>
      </c>
      <c r="M92" s="41">
        <v>228</v>
      </c>
      <c r="N92" s="33"/>
    </row>
    <row r="93" spans="1:14" ht="15.75" customHeight="1">
      <c r="A93" s="154"/>
      <c r="B93" s="155"/>
      <c r="C93" s="156"/>
      <c r="D93" s="27">
        <v>2022</v>
      </c>
      <c r="E93" s="32"/>
      <c r="F93" s="37">
        <f>F68+F73+F78+F83+F88</f>
        <v>1</v>
      </c>
      <c r="G93" s="38">
        <f t="shared" ref="G93:G95" si="11">H93+I93</f>
        <v>19072.7</v>
      </c>
      <c r="H93" s="38">
        <f>H68+H73+H78+H88</f>
        <v>15724.6</v>
      </c>
      <c r="I93" s="128">
        <f>J68+J73+J78+J88</f>
        <v>3348.1000000000004</v>
      </c>
      <c r="J93" s="129"/>
      <c r="K93" s="39">
        <v>112</v>
      </c>
      <c r="L93" s="40" t="s">
        <v>41</v>
      </c>
      <c r="M93" s="41">
        <v>228</v>
      </c>
      <c r="N93" s="33"/>
    </row>
    <row r="94" spans="1:14" ht="15.75" customHeight="1">
      <c r="A94" s="154"/>
      <c r="B94" s="155"/>
      <c r="C94" s="156"/>
      <c r="D94" s="27">
        <v>2023</v>
      </c>
      <c r="E94" s="32"/>
      <c r="F94" s="37">
        <f>F69+F74+F79+F84+F89</f>
        <v>1</v>
      </c>
      <c r="G94" s="38">
        <f t="shared" si="11"/>
        <v>19669.21</v>
      </c>
      <c r="H94" s="38">
        <f>H69+H74+H79+H89</f>
        <v>19494.009999999998</v>
      </c>
      <c r="I94" s="128">
        <f>J69+J74+J79+J89</f>
        <v>175.19999999999982</v>
      </c>
      <c r="J94" s="129"/>
      <c r="K94" s="39">
        <v>112</v>
      </c>
      <c r="L94" s="40" t="s">
        <v>41</v>
      </c>
      <c r="M94" s="41">
        <v>228</v>
      </c>
      <c r="N94" s="33"/>
    </row>
    <row r="95" spans="1:14" ht="15.75" customHeight="1">
      <c r="A95" s="154"/>
      <c r="B95" s="155"/>
      <c r="C95" s="156"/>
      <c r="D95" s="27">
        <v>2024</v>
      </c>
      <c r="E95" s="32"/>
      <c r="F95" s="37">
        <f>F70+F75+F80+F90</f>
        <v>1</v>
      </c>
      <c r="G95" s="38">
        <f t="shared" si="11"/>
        <v>23175</v>
      </c>
      <c r="H95" s="38">
        <f>H70+H75+H80+H90</f>
        <v>23151.8</v>
      </c>
      <c r="I95" s="128">
        <f>J70+J75+J80+J90</f>
        <v>23.2</v>
      </c>
      <c r="J95" s="129"/>
      <c r="K95" s="39">
        <v>112</v>
      </c>
      <c r="L95" s="40" t="s">
        <v>41</v>
      </c>
      <c r="M95" s="41">
        <v>228</v>
      </c>
      <c r="N95" s="33"/>
    </row>
    <row r="96" spans="1:14">
      <c r="A96" s="157"/>
      <c r="B96" s="158"/>
      <c r="C96" s="159"/>
      <c r="D96" s="27">
        <v>2025</v>
      </c>
      <c r="E96" s="32"/>
      <c r="F96" s="22">
        <f>F71+F76+F81+F86+F91</f>
        <v>1</v>
      </c>
      <c r="G96" s="28">
        <f>SUM(H96:J96)</f>
        <v>23175</v>
      </c>
      <c r="H96" s="28">
        <f>H71+H76+H81+H86+H91</f>
        <v>23151.8</v>
      </c>
      <c r="I96" s="29"/>
      <c r="J96" s="30">
        <f>J71+J76+J81+J86+J91</f>
        <v>23.2</v>
      </c>
      <c r="K96" s="34"/>
      <c r="L96" s="35"/>
      <c r="M96" s="36"/>
    </row>
    <row r="97" spans="1:15" ht="15" customHeight="1">
      <c r="A97" s="163" t="s">
        <v>29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25"/>
      <c r="L97" s="25"/>
      <c r="M97" s="26"/>
    </row>
    <row r="98" spans="1:15" ht="17.25" hidden="1" customHeight="1">
      <c r="A98" s="160" t="s">
        <v>31</v>
      </c>
      <c r="B98" s="139" t="s">
        <v>19</v>
      </c>
      <c r="C98" s="140"/>
      <c r="D98" s="27">
        <v>2021</v>
      </c>
      <c r="E98" s="125" t="s">
        <v>20</v>
      </c>
      <c r="F98" s="22">
        <v>0</v>
      </c>
      <c r="G98" s="50">
        <f t="shared" ref="G98:G115" si="12">SUM(H98:J98)</f>
        <v>0</v>
      </c>
      <c r="H98" s="50">
        <v>0</v>
      </c>
      <c r="I98" s="45"/>
      <c r="J98" s="46">
        <v>0</v>
      </c>
      <c r="K98" s="164">
        <v>112</v>
      </c>
      <c r="L98" s="146" t="s">
        <v>41</v>
      </c>
      <c r="M98" s="125">
        <v>228</v>
      </c>
    </row>
    <row r="99" spans="1:15" hidden="1">
      <c r="A99" s="161"/>
      <c r="B99" s="141"/>
      <c r="C99" s="142"/>
      <c r="D99" s="27">
        <v>2022</v>
      </c>
      <c r="E99" s="126"/>
      <c r="F99" s="51">
        <v>0</v>
      </c>
      <c r="G99" s="50">
        <f>SUM(H99:J99)</f>
        <v>0</v>
      </c>
      <c r="H99" s="50">
        <v>0</v>
      </c>
      <c r="I99" s="45"/>
      <c r="J99" s="46">
        <v>0</v>
      </c>
      <c r="K99" s="164"/>
      <c r="L99" s="149"/>
      <c r="M99" s="126"/>
    </row>
    <row r="100" spans="1:15" hidden="1">
      <c r="A100" s="161"/>
      <c r="B100" s="141"/>
      <c r="C100" s="142"/>
      <c r="D100" s="27">
        <v>2023</v>
      </c>
      <c r="E100" s="126"/>
      <c r="F100" s="22">
        <v>0</v>
      </c>
      <c r="G100" s="50">
        <f t="shared" si="12"/>
        <v>0</v>
      </c>
      <c r="H100" s="50">
        <v>0</v>
      </c>
      <c r="I100" s="45"/>
      <c r="J100" s="46">
        <v>0</v>
      </c>
      <c r="K100" s="164"/>
      <c r="L100" s="149"/>
      <c r="M100" s="126"/>
    </row>
    <row r="101" spans="1:15" hidden="1">
      <c r="A101" s="161"/>
      <c r="B101" s="141"/>
      <c r="C101" s="142"/>
      <c r="D101" s="27">
        <v>2024</v>
      </c>
      <c r="E101" s="126"/>
      <c r="F101" s="22">
        <v>0</v>
      </c>
      <c r="G101" s="50">
        <f>SUM(H101:J101)</f>
        <v>0</v>
      </c>
      <c r="H101" s="50">
        <v>0</v>
      </c>
      <c r="I101" s="45"/>
      <c r="J101" s="46">
        <v>0</v>
      </c>
      <c r="K101" s="34"/>
      <c r="L101" s="149"/>
      <c r="M101" s="126"/>
    </row>
    <row r="102" spans="1:15" hidden="1">
      <c r="A102" s="162"/>
      <c r="B102" s="143"/>
      <c r="C102" s="144"/>
      <c r="D102" s="27">
        <v>2025</v>
      </c>
      <c r="E102" s="127"/>
      <c r="F102" s="22">
        <v>0</v>
      </c>
      <c r="G102" s="47">
        <f>SUM(H102:J102)</f>
        <v>0</v>
      </c>
      <c r="H102" s="47">
        <v>0</v>
      </c>
      <c r="I102" s="48"/>
      <c r="J102" s="30">
        <v>0</v>
      </c>
      <c r="K102" s="34"/>
      <c r="L102" s="149"/>
      <c r="M102" s="126"/>
    </row>
    <row r="103" spans="1:15" ht="15.75" customHeight="1">
      <c r="A103" s="160" t="s">
        <v>31</v>
      </c>
      <c r="B103" s="139" t="s">
        <v>35</v>
      </c>
      <c r="C103" s="140"/>
      <c r="D103" s="27">
        <v>2021</v>
      </c>
      <c r="E103" s="125" t="s">
        <v>20</v>
      </c>
      <c r="F103" s="22">
        <v>0</v>
      </c>
      <c r="G103" s="28">
        <f t="shared" si="12"/>
        <v>0</v>
      </c>
      <c r="H103" s="28">
        <v>0</v>
      </c>
      <c r="I103" s="29"/>
      <c r="J103" s="30">
        <v>0</v>
      </c>
      <c r="K103" s="125">
        <v>112</v>
      </c>
      <c r="L103" s="149"/>
      <c r="M103" s="126"/>
      <c r="N103" s="12">
        <v>10.8</v>
      </c>
    </row>
    <row r="104" spans="1:15" ht="15.75" customHeight="1">
      <c r="A104" s="161"/>
      <c r="B104" s="141"/>
      <c r="C104" s="142"/>
      <c r="D104" s="27">
        <v>2022</v>
      </c>
      <c r="E104" s="126"/>
      <c r="F104" s="44">
        <v>1</v>
      </c>
      <c r="G104" s="28">
        <f t="shared" si="12"/>
        <v>0</v>
      </c>
      <c r="H104" s="28">
        <v>0</v>
      </c>
      <c r="I104" s="29"/>
      <c r="J104" s="30">
        <v>0</v>
      </c>
      <c r="K104" s="126"/>
      <c r="L104" s="149"/>
      <c r="M104" s="126"/>
    </row>
    <row r="105" spans="1:15" ht="15.75" customHeight="1">
      <c r="A105" s="161"/>
      <c r="B105" s="141"/>
      <c r="C105" s="142"/>
      <c r="D105" s="27">
        <v>2023</v>
      </c>
      <c r="E105" s="126"/>
      <c r="F105" s="44">
        <v>0</v>
      </c>
      <c r="G105" s="28">
        <f t="shared" si="12"/>
        <v>0</v>
      </c>
      <c r="H105" s="28">
        <v>0</v>
      </c>
      <c r="I105" s="29"/>
      <c r="J105" s="30">
        <v>0</v>
      </c>
      <c r="K105" s="126"/>
      <c r="L105" s="149"/>
      <c r="M105" s="126"/>
    </row>
    <row r="106" spans="1:15">
      <c r="A106" s="161"/>
      <c r="B106" s="141"/>
      <c r="C106" s="142"/>
      <c r="D106" s="27">
        <v>2024</v>
      </c>
      <c r="E106" s="126"/>
      <c r="F106" s="22">
        <v>0</v>
      </c>
      <c r="G106" s="28">
        <f>SUM(H106:J106)</f>
        <v>0</v>
      </c>
      <c r="H106" s="28">
        <v>0</v>
      </c>
      <c r="I106" s="29"/>
      <c r="J106" s="30">
        <v>0</v>
      </c>
      <c r="K106" s="34"/>
      <c r="L106" s="149"/>
      <c r="M106" s="126"/>
    </row>
    <row r="107" spans="1:15">
      <c r="A107" s="162"/>
      <c r="B107" s="143"/>
      <c r="C107" s="144"/>
      <c r="D107" s="27">
        <v>2025</v>
      </c>
      <c r="E107" s="127"/>
      <c r="F107" s="22">
        <v>0</v>
      </c>
      <c r="G107" s="28">
        <f>SUM(H107:J107)</f>
        <v>0</v>
      </c>
      <c r="H107" s="28">
        <v>0</v>
      </c>
      <c r="I107" s="29"/>
      <c r="J107" s="30">
        <v>0</v>
      </c>
      <c r="K107" s="34"/>
      <c r="L107" s="149"/>
      <c r="M107" s="126"/>
    </row>
    <row r="108" spans="1:15" ht="18.75" customHeight="1">
      <c r="A108" s="160" t="s">
        <v>37</v>
      </c>
      <c r="B108" s="139" t="s">
        <v>125</v>
      </c>
      <c r="C108" s="140"/>
      <c r="D108" s="27">
        <v>2021</v>
      </c>
      <c r="E108" s="125" t="s">
        <v>20</v>
      </c>
      <c r="F108" s="22">
        <v>0</v>
      </c>
      <c r="G108" s="28">
        <f t="shared" si="12"/>
        <v>0</v>
      </c>
      <c r="H108" s="28">
        <v>0</v>
      </c>
      <c r="I108" s="29"/>
      <c r="J108" s="30">
        <v>0</v>
      </c>
      <c r="K108" s="125">
        <v>112</v>
      </c>
      <c r="L108" s="149"/>
      <c r="M108" s="126"/>
      <c r="N108" s="12">
        <v>3.5</v>
      </c>
    </row>
    <row r="109" spans="1:15">
      <c r="A109" s="161"/>
      <c r="B109" s="141"/>
      <c r="C109" s="142"/>
      <c r="D109" s="27">
        <v>2022</v>
      </c>
      <c r="E109" s="126"/>
      <c r="F109" s="44">
        <v>0</v>
      </c>
      <c r="G109" s="28">
        <f t="shared" si="12"/>
        <v>0</v>
      </c>
      <c r="H109" s="28">
        <v>0</v>
      </c>
      <c r="I109" s="29"/>
      <c r="J109" s="30">
        <v>0</v>
      </c>
      <c r="K109" s="126"/>
      <c r="L109" s="149"/>
      <c r="M109" s="126"/>
    </row>
    <row r="110" spans="1:15">
      <c r="A110" s="161"/>
      <c r="B110" s="141"/>
      <c r="C110" s="142"/>
      <c r="D110" s="27">
        <v>2023</v>
      </c>
      <c r="E110" s="126"/>
      <c r="F110" s="44">
        <v>0</v>
      </c>
      <c r="G110" s="28">
        <f t="shared" si="12"/>
        <v>0</v>
      </c>
      <c r="H110" s="28">
        <v>0</v>
      </c>
      <c r="I110" s="29"/>
      <c r="J110" s="30">
        <v>0</v>
      </c>
      <c r="K110" s="127"/>
      <c r="L110" s="149"/>
      <c r="M110" s="126"/>
      <c r="O110" s="52"/>
    </row>
    <row r="111" spans="1:15">
      <c r="A111" s="161"/>
      <c r="B111" s="141"/>
      <c r="C111" s="142"/>
      <c r="D111" s="27">
        <v>2024</v>
      </c>
      <c r="E111" s="126"/>
      <c r="F111" s="22">
        <v>0</v>
      </c>
      <c r="G111" s="28">
        <f>SUM(H111:J111)</f>
        <v>0</v>
      </c>
      <c r="H111" s="28">
        <v>0</v>
      </c>
      <c r="I111" s="29"/>
      <c r="J111" s="30">
        <v>0</v>
      </c>
      <c r="K111" s="34"/>
      <c r="L111" s="149"/>
      <c r="M111" s="126"/>
    </row>
    <row r="112" spans="1:15">
      <c r="A112" s="162"/>
      <c r="B112" s="143"/>
      <c r="C112" s="144"/>
      <c r="D112" s="27">
        <v>2025</v>
      </c>
      <c r="E112" s="127"/>
      <c r="F112" s="22">
        <v>1</v>
      </c>
      <c r="G112" s="28">
        <f>SUM(H112:J112)</f>
        <v>0</v>
      </c>
      <c r="H112" s="28">
        <v>0</v>
      </c>
      <c r="I112" s="29"/>
      <c r="J112" s="30">
        <v>0</v>
      </c>
      <c r="K112" s="34"/>
      <c r="L112" s="149"/>
      <c r="M112" s="126"/>
    </row>
    <row r="113" spans="1:15" ht="18.75" customHeight="1">
      <c r="A113" s="160" t="s">
        <v>38</v>
      </c>
      <c r="B113" s="139" t="s">
        <v>126</v>
      </c>
      <c r="C113" s="140"/>
      <c r="D113" s="27">
        <v>2021</v>
      </c>
      <c r="E113" s="125" t="s">
        <v>20</v>
      </c>
      <c r="F113" s="44">
        <v>0</v>
      </c>
      <c r="G113" s="28">
        <f t="shared" si="12"/>
        <v>0</v>
      </c>
      <c r="H113" s="28">
        <v>0</v>
      </c>
      <c r="I113" s="29"/>
      <c r="J113" s="30">
        <v>0</v>
      </c>
      <c r="K113" s="125">
        <v>112</v>
      </c>
      <c r="L113" s="149"/>
      <c r="M113" s="126"/>
      <c r="N113" s="12">
        <v>12</v>
      </c>
    </row>
    <row r="114" spans="1:15">
      <c r="A114" s="161"/>
      <c r="B114" s="141"/>
      <c r="C114" s="142"/>
      <c r="D114" s="27">
        <v>2022</v>
      </c>
      <c r="E114" s="126"/>
      <c r="F114" s="44">
        <v>0</v>
      </c>
      <c r="G114" s="28">
        <f t="shared" si="12"/>
        <v>0</v>
      </c>
      <c r="H114" s="28">
        <v>0</v>
      </c>
      <c r="I114" s="29"/>
      <c r="J114" s="30">
        <v>0</v>
      </c>
      <c r="K114" s="126"/>
      <c r="L114" s="149"/>
      <c r="M114" s="126"/>
    </row>
    <row r="115" spans="1:15">
      <c r="A115" s="161"/>
      <c r="B115" s="141"/>
      <c r="C115" s="142"/>
      <c r="D115" s="27">
        <v>2023</v>
      </c>
      <c r="E115" s="126"/>
      <c r="F115" s="44">
        <v>0</v>
      </c>
      <c r="G115" s="28">
        <f t="shared" si="12"/>
        <v>0</v>
      </c>
      <c r="H115" s="28">
        <v>0</v>
      </c>
      <c r="I115" s="29"/>
      <c r="J115" s="30">
        <v>0</v>
      </c>
      <c r="K115" s="127"/>
      <c r="L115" s="149"/>
      <c r="M115" s="126"/>
      <c r="O115" s="52"/>
    </row>
    <row r="116" spans="1:15">
      <c r="A116" s="161"/>
      <c r="B116" s="141"/>
      <c r="C116" s="142"/>
      <c r="D116" s="27">
        <v>2024</v>
      </c>
      <c r="E116" s="126"/>
      <c r="F116" s="22">
        <v>1</v>
      </c>
      <c r="G116" s="28">
        <f t="shared" ref="G116:G122" si="13">SUM(H116:J116)</f>
        <v>0</v>
      </c>
      <c r="H116" s="28">
        <v>0</v>
      </c>
      <c r="I116" s="29"/>
      <c r="J116" s="30">
        <v>0</v>
      </c>
      <c r="K116" s="34"/>
      <c r="L116" s="149"/>
      <c r="M116" s="126"/>
    </row>
    <row r="117" spans="1:15">
      <c r="A117" s="162"/>
      <c r="B117" s="143"/>
      <c r="C117" s="144"/>
      <c r="D117" s="27">
        <v>2025</v>
      </c>
      <c r="E117" s="127"/>
      <c r="F117" s="22">
        <v>0</v>
      </c>
      <c r="G117" s="28">
        <f t="shared" si="13"/>
        <v>0</v>
      </c>
      <c r="H117" s="28">
        <v>0</v>
      </c>
      <c r="I117" s="29"/>
      <c r="J117" s="30">
        <v>0</v>
      </c>
      <c r="K117" s="34"/>
      <c r="L117" s="35"/>
      <c r="M117" s="36"/>
    </row>
    <row r="118" spans="1:15" ht="20.25" customHeight="1">
      <c r="A118" s="146" t="s">
        <v>39</v>
      </c>
      <c r="B118" s="139" t="s">
        <v>58</v>
      </c>
      <c r="C118" s="140"/>
      <c r="D118" s="27">
        <v>2021</v>
      </c>
      <c r="E118" s="125" t="s">
        <v>20</v>
      </c>
      <c r="F118" s="53">
        <v>1</v>
      </c>
      <c r="G118" s="28">
        <f t="shared" si="13"/>
        <v>975.87</v>
      </c>
      <c r="H118" s="28">
        <v>0</v>
      </c>
      <c r="I118" s="29"/>
      <c r="J118" s="30">
        <v>975.87</v>
      </c>
      <c r="K118" s="125">
        <v>112</v>
      </c>
      <c r="L118" s="35"/>
      <c r="M118" s="36"/>
    </row>
    <row r="119" spans="1:15" ht="20.25" customHeight="1">
      <c r="A119" s="149"/>
      <c r="B119" s="141"/>
      <c r="C119" s="142"/>
      <c r="D119" s="27">
        <v>2022</v>
      </c>
      <c r="E119" s="126"/>
      <c r="F119" s="44">
        <v>0</v>
      </c>
      <c r="G119" s="28">
        <f t="shared" si="13"/>
        <v>0</v>
      </c>
      <c r="H119" s="28">
        <v>0</v>
      </c>
      <c r="I119" s="29"/>
      <c r="J119" s="30">
        <v>0</v>
      </c>
      <c r="K119" s="126"/>
      <c r="L119" s="35"/>
      <c r="M119" s="36"/>
    </row>
    <row r="120" spans="1:15" ht="20.25" customHeight="1">
      <c r="A120" s="149"/>
      <c r="B120" s="141"/>
      <c r="C120" s="142"/>
      <c r="D120" s="27">
        <v>2023</v>
      </c>
      <c r="E120" s="126"/>
      <c r="F120" s="54" t="s">
        <v>61</v>
      </c>
      <c r="G120" s="28">
        <f t="shared" si="13"/>
        <v>0</v>
      </c>
      <c r="H120" s="28">
        <v>0</v>
      </c>
      <c r="I120" s="29"/>
      <c r="J120" s="30">
        <v>0</v>
      </c>
      <c r="K120" s="126"/>
      <c r="L120" s="35"/>
      <c r="M120" s="36"/>
      <c r="N120" s="33">
        <f>G118+G89+G78+G68+G51+G26+G21+G16</f>
        <v>42259.379589999997</v>
      </c>
    </row>
    <row r="121" spans="1:15">
      <c r="A121" s="149"/>
      <c r="B121" s="141"/>
      <c r="C121" s="142"/>
      <c r="D121" s="27">
        <v>2024</v>
      </c>
      <c r="E121" s="126"/>
      <c r="F121" s="22">
        <v>0</v>
      </c>
      <c r="G121" s="28">
        <f t="shared" si="13"/>
        <v>0</v>
      </c>
      <c r="H121" s="28">
        <v>0</v>
      </c>
      <c r="I121" s="29"/>
      <c r="J121" s="30">
        <v>0</v>
      </c>
      <c r="K121" s="34"/>
      <c r="L121" s="35"/>
      <c r="M121" s="49"/>
    </row>
    <row r="122" spans="1:15">
      <c r="A122" s="150"/>
      <c r="B122" s="143"/>
      <c r="C122" s="144"/>
      <c r="D122" s="27">
        <v>2025</v>
      </c>
      <c r="E122" s="127"/>
      <c r="F122" s="22">
        <v>0</v>
      </c>
      <c r="G122" s="28">
        <f t="shared" si="13"/>
        <v>0</v>
      </c>
      <c r="H122" s="28">
        <v>0</v>
      </c>
      <c r="I122" s="29"/>
      <c r="J122" s="30">
        <v>0</v>
      </c>
      <c r="K122" s="34"/>
      <c r="L122" s="35"/>
      <c r="M122" s="36"/>
    </row>
    <row r="123" spans="1:15" ht="15" customHeight="1">
      <c r="A123" s="146" t="s">
        <v>135</v>
      </c>
      <c r="B123" s="139" t="s">
        <v>121</v>
      </c>
      <c r="C123" s="140"/>
      <c r="D123" s="27">
        <v>2021</v>
      </c>
      <c r="E123" s="125" t="s">
        <v>20</v>
      </c>
      <c r="F123" s="44">
        <v>0</v>
      </c>
      <c r="G123" s="28">
        <f t="shared" ref="G123" si="14">SUM(H123:J123)</f>
        <v>0</v>
      </c>
      <c r="H123" s="28">
        <v>0</v>
      </c>
      <c r="I123" s="29"/>
      <c r="J123" s="30">
        <v>0</v>
      </c>
      <c r="K123" s="34"/>
      <c r="L123" s="35"/>
      <c r="M123" s="36"/>
    </row>
    <row r="124" spans="1:15" ht="15" customHeight="1">
      <c r="A124" s="149"/>
      <c r="B124" s="141"/>
      <c r="C124" s="142"/>
      <c r="D124" s="27">
        <v>2022</v>
      </c>
      <c r="E124" s="126"/>
      <c r="F124" s="44">
        <v>0</v>
      </c>
      <c r="G124" s="28"/>
      <c r="H124" s="28">
        <v>0</v>
      </c>
      <c r="I124" s="29"/>
      <c r="J124" s="30">
        <v>0</v>
      </c>
      <c r="K124" s="34"/>
      <c r="L124" s="35"/>
      <c r="M124" s="36"/>
    </row>
    <row r="125" spans="1:15" ht="15" customHeight="1">
      <c r="A125" s="149"/>
      <c r="B125" s="141"/>
      <c r="C125" s="142"/>
      <c r="D125" s="27">
        <v>2023</v>
      </c>
      <c r="E125" s="126"/>
      <c r="F125" s="22">
        <v>1</v>
      </c>
      <c r="G125" s="28">
        <f t="shared" ref="G125:G126" si="15">SUM(H125:J125)</f>
        <v>0</v>
      </c>
      <c r="H125" s="28">
        <v>0</v>
      </c>
      <c r="I125" s="29"/>
      <c r="J125" s="30">
        <v>0</v>
      </c>
      <c r="K125" s="34"/>
      <c r="L125" s="35"/>
      <c r="M125" s="36"/>
    </row>
    <row r="126" spans="1:15">
      <c r="A126" s="149"/>
      <c r="B126" s="141"/>
      <c r="C126" s="142"/>
      <c r="D126" s="27">
        <v>2024</v>
      </c>
      <c r="E126" s="126"/>
      <c r="F126" s="22">
        <v>0</v>
      </c>
      <c r="G126" s="28">
        <f t="shared" si="15"/>
        <v>0</v>
      </c>
      <c r="H126" s="28">
        <v>0</v>
      </c>
      <c r="I126" s="29"/>
      <c r="J126" s="30">
        <v>0</v>
      </c>
      <c r="K126" s="34"/>
      <c r="L126" s="35"/>
      <c r="M126" s="49"/>
    </row>
    <row r="127" spans="1:15">
      <c r="A127" s="150"/>
      <c r="B127" s="143"/>
      <c r="C127" s="144"/>
      <c r="D127" s="27">
        <v>2025</v>
      </c>
      <c r="E127" s="127"/>
      <c r="F127" s="22">
        <v>0</v>
      </c>
      <c r="G127" s="28">
        <f>SUM(H127:J127)</f>
        <v>0</v>
      </c>
      <c r="H127" s="28">
        <v>0</v>
      </c>
      <c r="I127" s="29"/>
      <c r="J127" s="30">
        <v>0</v>
      </c>
      <c r="K127" s="34"/>
      <c r="L127" s="35"/>
      <c r="M127" s="49"/>
    </row>
    <row r="128" spans="1:15" ht="15.75" customHeight="1">
      <c r="A128" s="151" t="s">
        <v>92</v>
      </c>
      <c r="B128" s="152"/>
      <c r="C128" s="153"/>
      <c r="D128" s="27">
        <v>2021</v>
      </c>
      <c r="E128" s="32"/>
      <c r="F128" s="37">
        <f>F98+F103+F108+F113+F118+F123</f>
        <v>1</v>
      </c>
      <c r="G128" s="38">
        <f>H128+I128</f>
        <v>975.87</v>
      </c>
      <c r="H128" s="38">
        <f t="shared" ref="H128" si="16">H77+H87+H92+H97+H101+H106+H111+H116</f>
        <v>0</v>
      </c>
      <c r="I128" s="128">
        <f>J98+J103+J108+J113+J118</f>
        <v>975.87</v>
      </c>
      <c r="J128" s="129"/>
      <c r="K128" s="39">
        <v>112</v>
      </c>
      <c r="L128" s="40" t="s">
        <v>41</v>
      </c>
      <c r="M128" s="41">
        <v>228</v>
      </c>
      <c r="N128" s="33"/>
    </row>
    <row r="129" spans="1:14" ht="15.75" customHeight="1">
      <c r="A129" s="154"/>
      <c r="B129" s="155"/>
      <c r="C129" s="156"/>
      <c r="D129" s="27">
        <v>2022</v>
      </c>
      <c r="E129" s="32"/>
      <c r="F129" s="37">
        <f>F99+F104+F109+F114+F119+F124</f>
        <v>1</v>
      </c>
      <c r="G129" s="38">
        <f t="shared" ref="G129:G131" si="17">H129+I129</f>
        <v>0</v>
      </c>
      <c r="H129" s="38">
        <f>H77+H87+H92+H97+H101+H106+H111+H116</f>
        <v>0</v>
      </c>
      <c r="I129" s="128">
        <f>J99+J104+J109+J114+J119</f>
        <v>0</v>
      </c>
      <c r="J129" s="129"/>
      <c r="K129" s="39">
        <v>112</v>
      </c>
      <c r="L129" s="40" t="s">
        <v>41</v>
      </c>
      <c r="M129" s="41">
        <v>228</v>
      </c>
      <c r="N129" s="33"/>
    </row>
    <row r="130" spans="1:14" ht="15.75" customHeight="1">
      <c r="A130" s="154"/>
      <c r="B130" s="155"/>
      <c r="C130" s="156"/>
      <c r="D130" s="27">
        <v>2023</v>
      </c>
      <c r="E130" s="32"/>
      <c r="F130" s="37">
        <f>F100+F105+F110+F115+F120+F125</f>
        <v>1</v>
      </c>
      <c r="G130" s="38">
        <f t="shared" si="17"/>
        <v>0</v>
      </c>
      <c r="H130" s="38">
        <f>H77+H87+H92+H97+H101+H106+H111+H116+H125</f>
        <v>0</v>
      </c>
      <c r="I130" s="128">
        <f>J125+J120+J115+J110+J105</f>
        <v>0</v>
      </c>
      <c r="J130" s="129"/>
      <c r="K130" s="39">
        <v>112</v>
      </c>
      <c r="L130" s="40" t="s">
        <v>41</v>
      </c>
      <c r="M130" s="41">
        <v>228</v>
      </c>
      <c r="N130" s="33"/>
    </row>
    <row r="131" spans="1:14" ht="15.75" customHeight="1">
      <c r="A131" s="154"/>
      <c r="B131" s="155"/>
      <c r="C131" s="156"/>
      <c r="D131" s="27">
        <v>2024</v>
      </c>
      <c r="E131" s="32"/>
      <c r="F131" s="37">
        <f>F101+F106+F111+F126+F116+F121</f>
        <v>1</v>
      </c>
      <c r="G131" s="38">
        <f t="shared" si="17"/>
        <v>0</v>
      </c>
      <c r="H131" s="38">
        <v>0</v>
      </c>
      <c r="I131" s="128">
        <f>J99+J104+J109+J114+J119</f>
        <v>0</v>
      </c>
      <c r="J131" s="129"/>
      <c r="K131" s="39">
        <v>112</v>
      </c>
      <c r="L131" s="40" t="s">
        <v>41</v>
      </c>
      <c r="M131" s="41">
        <v>228</v>
      </c>
      <c r="N131" s="33"/>
    </row>
    <row r="132" spans="1:14">
      <c r="A132" s="157"/>
      <c r="B132" s="158"/>
      <c r="C132" s="159"/>
      <c r="D132" s="27">
        <v>2025</v>
      </c>
      <c r="E132" s="32"/>
      <c r="F132" s="22">
        <f>F102+F107+F112+F117+F122+F127</f>
        <v>1</v>
      </c>
      <c r="G132" s="28">
        <f>SUM(H132:J132)</f>
        <v>0</v>
      </c>
      <c r="H132" s="28">
        <f>H102+H107+H117+H122+H127</f>
        <v>0</v>
      </c>
      <c r="I132" s="29"/>
      <c r="J132" s="30">
        <f>J102+J107+J112+J117+J123+J127</f>
        <v>0</v>
      </c>
      <c r="K132" s="34"/>
      <c r="L132" s="35"/>
      <c r="M132" s="36"/>
    </row>
    <row r="133" spans="1:14" ht="20.25" customHeight="1">
      <c r="A133" s="164" t="s">
        <v>56</v>
      </c>
      <c r="B133" s="164"/>
      <c r="C133" s="164"/>
      <c r="D133" s="164"/>
      <c r="E133" s="164"/>
      <c r="F133" s="164"/>
      <c r="G133" s="164"/>
      <c r="H133" s="164"/>
      <c r="I133" s="164"/>
      <c r="J133" s="164"/>
      <c r="K133" s="23"/>
      <c r="L133" s="23"/>
      <c r="M133" s="24"/>
    </row>
    <row r="134" spans="1:14" ht="23.25" customHeight="1">
      <c r="A134" s="163" t="s">
        <v>47</v>
      </c>
      <c r="B134" s="163"/>
      <c r="C134" s="163"/>
      <c r="D134" s="163"/>
      <c r="E134" s="163"/>
      <c r="F134" s="163"/>
      <c r="G134" s="163"/>
      <c r="H134" s="163"/>
      <c r="I134" s="163"/>
      <c r="J134" s="163"/>
      <c r="K134" s="25"/>
      <c r="L134" s="25"/>
      <c r="M134" s="26"/>
    </row>
    <row r="135" spans="1:14" ht="15" customHeight="1">
      <c r="A135" s="163" t="s">
        <v>49</v>
      </c>
      <c r="B135" s="163"/>
      <c r="C135" s="163"/>
      <c r="D135" s="163"/>
      <c r="E135" s="163"/>
      <c r="F135" s="163"/>
      <c r="G135" s="163"/>
      <c r="H135" s="163"/>
      <c r="I135" s="163"/>
      <c r="J135" s="163"/>
      <c r="K135" s="25"/>
      <c r="L135" s="25"/>
      <c r="M135" s="26"/>
    </row>
    <row r="136" spans="1:14" ht="17.25" customHeight="1">
      <c r="A136" s="146" t="s">
        <v>9</v>
      </c>
      <c r="B136" s="139" t="s">
        <v>134</v>
      </c>
      <c r="C136" s="165"/>
      <c r="D136" s="27">
        <v>2021</v>
      </c>
      <c r="E136" s="125" t="s">
        <v>30</v>
      </c>
      <c r="F136" s="32">
        <v>0</v>
      </c>
      <c r="G136" s="28">
        <f t="shared" ref="G136:G145" si="18">SUM(H136:J136)</f>
        <v>0</v>
      </c>
      <c r="H136" s="28">
        <v>0</v>
      </c>
      <c r="I136" s="29"/>
      <c r="J136" s="30">
        <v>0</v>
      </c>
      <c r="K136" s="34"/>
      <c r="L136" s="146" t="s">
        <v>45</v>
      </c>
      <c r="M136" s="125">
        <v>600</v>
      </c>
    </row>
    <row r="137" spans="1:14">
      <c r="A137" s="149"/>
      <c r="B137" s="166"/>
      <c r="C137" s="167"/>
      <c r="D137" s="27">
        <v>2022</v>
      </c>
      <c r="E137" s="126"/>
      <c r="F137" s="32">
        <v>0</v>
      </c>
      <c r="G137" s="28">
        <f t="shared" si="18"/>
        <v>0</v>
      </c>
      <c r="H137" s="28">
        <v>0</v>
      </c>
      <c r="I137" s="29"/>
      <c r="J137" s="30">
        <v>0</v>
      </c>
      <c r="K137" s="34"/>
      <c r="L137" s="149"/>
      <c r="M137" s="126"/>
    </row>
    <row r="138" spans="1:14">
      <c r="A138" s="149"/>
      <c r="B138" s="166"/>
      <c r="C138" s="167"/>
      <c r="D138" s="27">
        <v>2023</v>
      </c>
      <c r="E138" s="126"/>
      <c r="F138" s="22">
        <v>1</v>
      </c>
      <c r="G138" s="28">
        <f t="shared" si="18"/>
        <v>914.56439999999998</v>
      </c>
      <c r="H138" s="28">
        <v>0</v>
      </c>
      <c r="I138" s="29"/>
      <c r="J138" s="30">
        <f>914.5644</f>
        <v>914.56439999999998</v>
      </c>
      <c r="K138" s="34"/>
      <c r="L138" s="150"/>
      <c r="M138" s="127"/>
    </row>
    <row r="139" spans="1:14">
      <c r="A139" s="149"/>
      <c r="B139" s="166"/>
      <c r="C139" s="167"/>
      <c r="D139" s="27">
        <v>2024</v>
      </c>
      <c r="E139" s="126"/>
      <c r="F139" s="22">
        <v>0</v>
      </c>
      <c r="G139" s="28">
        <f t="shared" si="18"/>
        <v>0</v>
      </c>
      <c r="H139" s="28">
        <v>0</v>
      </c>
      <c r="I139" s="29"/>
      <c r="J139" s="30">
        <v>0</v>
      </c>
      <c r="K139" s="34"/>
      <c r="L139" s="55"/>
      <c r="M139" s="34"/>
    </row>
    <row r="140" spans="1:14">
      <c r="A140" s="150"/>
      <c r="B140" s="168"/>
      <c r="C140" s="169"/>
      <c r="D140" s="27">
        <v>2025</v>
      </c>
      <c r="E140" s="127"/>
      <c r="F140" s="22">
        <v>0</v>
      </c>
      <c r="G140" s="28">
        <f t="shared" si="18"/>
        <v>0</v>
      </c>
      <c r="H140" s="28">
        <v>0</v>
      </c>
      <c r="I140" s="29"/>
      <c r="J140" s="30">
        <v>0</v>
      </c>
      <c r="K140" s="34"/>
      <c r="L140" s="35"/>
      <c r="M140" s="36"/>
    </row>
    <row r="141" spans="1:14" ht="17.25" customHeight="1">
      <c r="A141" s="146" t="s">
        <v>10</v>
      </c>
      <c r="B141" s="139" t="s">
        <v>139</v>
      </c>
      <c r="C141" s="165"/>
      <c r="D141" s="27">
        <v>2021</v>
      </c>
      <c r="E141" s="125" t="s">
        <v>30</v>
      </c>
      <c r="F141" s="32">
        <v>0</v>
      </c>
      <c r="G141" s="28">
        <f t="shared" si="18"/>
        <v>0</v>
      </c>
      <c r="H141" s="28">
        <v>0</v>
      </c>
      <c r="I141" s="29"/>
      <c r="J141" s="30">
        <v>0</v>
      </c>
      <c r="K141" s="34"/>
      <c r="L141" s="146" t="s">
        <v>45</v>
      </c>
      <c r="M141" s="125">
        <v>600</v>
      </c>
    </row>
    <row r="142" spans="1:14">
      <c r="A142" s="149"/>
      <c r="B142" s="166"/>
      <c r="C142" s="167"/>
      <c r="D142" s="27">
        <v>2022</v>
      </c>
      <c r="E142" s="126"/>
      <c r="F142" s="32">
        <v>0</v>
      </c>
      <c r="G142" s="28">
        <f t="shared" si="18"/>
        <v>0</v>
      </c>
      <c r="H142" s="28">
        <v>0</v>
      </c>
      <c r="I142" s="29"/>
      <c r="J142" s="30">
        <v>0</v>
      </c>
      <c r="K142" s="34"/>
      <c r="L142" s="149"/>
      <c r="M142" s="126"/>
    </row>
    <row r="143" spans="1:14">
      <c r="A143" s="149"/>
      <c r="B143" s="166"/>
      <c r="C143" s="167"/>
      <c r="D143" s="27">
        <v>2023</v>
      </c>
      <c r="E143" s="126"/>
      <c r="F143" s="22">
        <v>1</v>
      </c>
      <c r="G143" s="28">
        <f t="shared" si="18"/>
        <v>1044.4000000000001</v>
      </c>
      <c r="H143" s="28">
        <v>0</v>
      </c>
      <c r="I143" s="29"/>
      <c r="J143" s="30">
        <v>1044.4000000000001</v>
      </c>
      <c r="K143" s="34"/>
      <c r="L143" s="150"/>
      <c r="M143" s="127"/>
    </row>
    <row r="144" spans="1:14">
      <c r="A144" s="149"/>
      <c r="B144" s="166"/>
      <c r="C144" s="167"/>
      <c r="D144" s="27">
        <v>2024</v>
      </c>
      <c r="E144" s="126"/>
      <c r="F144" s="22">
        <v>0</v>
      </c>
      <c r="G144" s="28">
        <f t="shared" si="18"/>
        <v>0</v>
      </c>
      <c r="H144" s="28">
        <v>0</v>
      </c>
      <c r="I144" s="29"/>
      <c r="J144" s="30">
        <v>0</v>
      </c>
      <c r="K144" s="34"/>
      <c r="L144" s="55"/>
      <c r="M144" s="34"/>
    </row>
    <row r="145" spans="1:26">
      <c r="A145" s="150"/>
      <c r="B145" s="168"/>
      <c r="C145" s="169"/>
      <c r="D145" s="27">
        <v>2025</v>
      </c>
      <c r="E145" s="127"/>
      <c r="F145" s="22">
        <v>0</v>
      </c>
      <c r="G145" s="28">
        <f t="shared" si="18"/>
        <v>0</v>
      </c>
      <c r="H145" s="28">
        <v>0</v>
      </c>
      <c r="I145" s="29"/>
      <c r="J145" s="30">
        <v>0</v>
      </c>
      <c r="K145" s="34"/>
      <c r="L145" s="35"/>
      <c r="M145" s="36"/>
      <c r="V145" s="31">
        <f>J150+J138</f>
        <v>10832.900000000001</v>
      </c>
    </row>
    <row r="146" spans="1:26" ht="15" customHeight="1">
      <c r="A146" s="163" t="s">
        <v>50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25"/>
      <c r="L146" s="25"/>
      <c r="M146" s="26"/>
    </row>
    <row r="147" spans="1:26" ht="33.75" customHeight="1">
      <c r="A147" s="56" t="s">
        <v>22</v>
      </c>
      <c r="B147" s="170" t="s">
        <v>134</v>
      </c>
      <c r="C147" s="171"/>
      <c r="D147" s="21"/>
      <c r="E147" s="57"/>
      <c r="F147" s="57"/>
      <c r="G147" s="21"/>
      <c r="H147" s="21"/>
      <c r="I147" s="58"/>
      <c r="J147" s="59"/>
      <c r="K147" s="60"/>
      <c r="L147" s="25"/>
      <c r="M147" s="61"/>
    </row>
    <row r="148" spans="1:26" ht="17.25" customHeight="1">
      <c r="A148" s="146" t="s">
        <v>141</v>
      </c>
      <c r="B148" s="139" t="s">
        <v>134</v>
      </c>
      <c r="C148" s="140"/>
      <c r="D148" s="27">
        <v>2021</v>
      </c>
      <c r="E148" s="125" t="s">
        <v>20</v>
      </c>
      <c r="F148" s="32">
        <v>0</v>
      </c>
      <c r="G148" s="50">
        <f t="shared" ref="G148:G158" si="19">SUM(H148:J148)</f>
        <v>0</v>
      </c>
      <c r="H148" s="50">
        <v>0</v>
      </c>
      <c r="I148" s="45"/>
      <c r="J148" s="46">
        <v>0</v>
      </c>
      <c r="K148" s="34"/>
      <c r="L148" s="117" t="s">
        <v>45</v>
      </c>
      <c r="M148" s="125">
        <v>600</v>
      </c>
    </row>
    <row r="149" spans="1:26" ht="15" customHeight="1">
      <c r="A149" s="147"/>
      <c r="B149" s="141"/>
      <c r="C149" s="142"/>
      <c r="D149" s="27">
        <v>2022</v>
      </c>
      <c r="E149" s="126"/>
      <c r="F149" s="32">
        <v>0</v>
      </c>
      <c r="G149" s="50">
        <f t="shared" si="19"/>
        <v>0</v>
      </c>
      <c r="H149" s="50">
        <v>0</v>
      </c>
      <c r="I149" s="45"/>
      <c r="J149" s="46">
        <v>0</v>
      </c>
      <c r="K149" s="34"/>
      <c r="L149" s="117"/>
      <c r="M149" s="126"/>
    </row>
    <row r="150" spans="1:26" ht="18" customHeight="1">
      <c r="A150" s="147"/>
      <c r="B150" s="141"/>
      <c r="C150" s="142"/>
      <c r="D150" s="27">
        <v>2023</v>
      </c>
      <c r="E150" s="126"/>
      <c r="F150" s="22">
        <v>1</v>
      </c>
      <c r="G150" s="28">
        <f t="shared" si="19"/>
        <v>9918.3356000000022</v>
      </c>
      <c r="H150" s="28">
        <v>0</v>
      </c>
      <c r="I150" s="29"/>
      <c r="J150" s="30">
        <f>8145.6+2709.3-22-J138</f>
        <v>9918.3356000000022</v>
      </c>
      <c r="K150" s="34"/>
      <c r="L150" s="117"/>
      <c r="M150" s="127"/>
      <c r="R150" s="31"/>
    </row>
    <row r="151" spans="1:26" ht="18" customHeight="1">
      <c r="A151" s="147"/>
      <c r="B151" s="141"/>
      <c r="C151" s="142"/>
      <c r="D151" s="27">
        <v>2024</v>
      </c>
      <c r="E151" s="126"/>
      <c r="F151" s="22">
        <v>0</v>
      </c>
      <c r="G151" s="28">
        <f t="shared" si="19"/>
        <v>0</v>
      </c>
      <c r="H151" s="28">
        <v>0</v>
      </c>
      <c r="I151" s="29"/>
      <c r="J151" s="30">
        <v>0</v>
      </c>
      <c r="K151" s="34"/>
      <c r="L151" s="55"/>
      <c r="M151" s="34"/>
      <c r="R151" s="31">
        <f>G143+G150</f>
        <v>10962.735600000002</v>
      </c>
      <c r="Z151" s="31">
        <f>J138+J150+I153</f>
        <v>10854.900000000001</v>
      </c>
    </row>
    <row r="152" spans="1:26">
      <c r="A152" s="148"/>
      <c r="B152" s="143"/>
      <c r="C152" s="144"/>
      <c r="D152" s="27">
        <v>2025</v>
      </c>
      <c r="E152" s="127"/>
      <c r="F152" s="22">
        <v>0</v>
      </c>
      <c r="G152" s="28">
        <f t="shared" si="19"/>
        <v>0</v>
      </c>
      <c r="H152" s="28">
        <v>0</v>
      </c>
      <c r="I152" s="29"/>
      <c r="J152" s="30">
        <v>0</v>
      </c>
      <c r="K152" s="34"/>
      <c r="L152" s="35"/>
      <c r="M152" s="36"/>
    </row>
    <row r="153" spans="1:26" ht="30.75" customHeight="1">
      <c r="A153" s="62" t="s">
        <v>154</v>
      </c>
      <c r="B153" s="145" t="s">
        <v>153</v>
      </c>
      <c r="C153" s="145"/>
      <c r="D153" s="27">
        <v>2023</v>
      </c>
      <c r="E153" s="32" t="s">
        <v>57</v>
      </c>
      <c r="F153" s="63">
        <v>1</v>
      </c>
      <c r="G153" s="64">
        <f>I153</f>
        <v>22</v>
      </c>
      <c r="H153" s="28">
        <v>0</v>
      </c>
      <c r="I153" s="128">
        <v>22</v>
      </c>
      <c r="J153" s="129"/>
      <c r="K153" s="65"/>
      <c r="L153" s="55"/>
      <c r="M153" s="66"/>
      <c r="N153" s="33">
        <f>I142+I153</f>
        <v>22</v>
      </c>
      <c r="O153" s="33"/>
    </row>
    <row r="154" spans="1:26" ht="17.25" customHeight="1">
      <c r="A154" s="146" t="s">
        <v>23</v>
      </c>
      <c r="B154" s="139" t="s">
        <v>140</v>
      </c>
      <c r="C154" s="165"/>
      <c r="D154" s="27">
        <v>2021</v>
      </c>
      <c r="E154" s="125" t="s">
        <v>20</v>
      </c>
      <c r="F154" s="32">
        <v>0</v>
      </c>
      <c r="G154" s="28">
        <f t="shared" si="19"/>
        <v>0</v>
      </c>
      <c r="H154" s="28">
        <v>0</v>
      </c>
      <c r="I154" s="29"/>
      <c r="J154" s="30">
        <v>0</v>
      </c>
      <c r="K154" s="34"/>
      <c r="L154" s="117" t="s">
        <v>45</v>
      </c>
      <c r="M154" s="125">
        <v>600</v>
      </c>
      <c r="V154" s="31">
        <f>26284.6-V155</f>
        <v>21.999999999996362</v>
      </c>
    </row>
    <row r="155" spans="1:26">
      <c r="A155" s="149"/>
      <c r="B155" s="166"/>
      <c r="C155" s="167"/>
      <c r="D155" s="27">
        <v>2022</v>
      </c>
      <c r="E155" s="126"/>
      <c r="F155" s="32">
        <v>0</v>
      </c>
      <c r="G155" s="28">
        <f t="shared" si="19"/>
        <v>0</v>
      </c>
      <c r="H155" s="28">
        <v>0</v>
      </c>
      <c r="I155" s="29"/>
      <c r="J155" s="30">
        <v>0</v>
      </c>
      <c r="K155" s="34"/>
      <c r="L155" s="117"/>
      <c r="M155" s="126"/>
      <c r="V155" s="31">
        <f>J138+J150+J156</f>
        <v>26262.600000000002</v>
      </c>
    </row>
    <row r="156" spans="1:26" ht="18" customHeight="1">
      <c r="A156" s="149"/>
      <c r="B156" s="166"/>
      <c r="C156" s="167"/>
      <c r="D156" s="27">
        <v>2023</v>
      </c>
      <c r="E156" s="126"/>
      <c r="F156" s="22">
        <v>1</v>
      </c>
      <c r="G156" s="28">
        <f t="shared" si="19"/>
        <v>15429.7</v>
      </c>
      <c r="H156" s="28">
        <v>0</v>
      </c>
      <c r="I156" s="29"/>
      <c r="J156" s="30">
        <f>4560.6+10869.1</f>
        <v>15429.7</v>
      </c>
      <c r="K156" s="34"/>
      <c r="L156" s="117"/>
      <c r="M156" s="127"/>
      <c r="R156" s="12" t="s">
        <v>95</v>
      </c>
      <c r="V156" s="31">
        <f>J138+J143+J150+J156</f>
        <v>27307.000000000004</v>
      </c>
      <c r="Z156" s="31">
        <f>J156</f>
        <v>15429.7</v>
      </c>
    </row>
    <row r="157" spans="1:26" ht="18" customHeight="1">
      <c r="A157" s="149"/>
      <c r="B157" s="166"/>
      <c r="C157" s="167"/>
      <c r="D157" s="27">
        <v>2024</v>
      </c>
      <c r="E157" s="126"/>
      <c r="F157" s="22">
        <v>0</v>
      </c>
      <c r="G157" s="50">
        <f t="shared" si="19"/>
        <v>0</v>
      </c>
      <c r="H157" s="50">
        <v>0</v>
      </c>
      <c r="I157" s="45"/>
      <c r="J157" s="46">
        <v>0</v>
      </c>
      <c r="K157" s="34"/>
      <c r="L157" s="55"/>
      <c r="M157" s="34"/>
      <c r="V157" s="31">
        <f>V156-26284.6</f>
        <v>1022.4000000000051</v>
      </c>
      <c r="Z157" s="31">
        <f>Z151+Z156</f>
        <v>26284.600000000002</v>
      </c>
    </row>
    <row r="158" spans="1:26">
      <c r="A158" s="150"/>
      <c r="B158" s="168"/>
      <c r="C158" s="169"/>
      <c r="D158" s="27">
        <v>2025</v>
      </c>
      <c r="E158" s="127"/>
      <c r="F158" s="22">
        <v>0</v>
      </c>
      <c r="G158" s="47">
        <f t="shared" si="19"/>
        <v>0</v>
      </c>
      <c r="H158" s="47">
        <v>0</v>
      </c>
      <c r="I158" s="48"/>
      <c r="J158" s="30">
        <v>0</v>
      </c>
      <c r="K158" s="34"/>
      <c r="L158" s="35"/>
      <c r="M158" s="36"/>
      <c r="Z158" s="31"/>
    </row>
    <row r="159" spans="1:26" ht="15.75" customHeight="1">
      <c r="A159" s="151" t="s">
        <v>93</v>
      </c>
      <c r="B159" s="152"/>
      <c r="C159" s="153"/>
      <c r="D159" s="27">
        <v>2021</v>
      </c>
      <c r="E159" s="32"/>
      <c r="F159" s="37">
        <f>F141+F154</f>
        <v>0</v>
      </c>
      <c r="G159" s="38">
        <f>H159+I159</f>
        <v>0</v>
      </c>
      <c r="H159" s="38">
        <f>H101+H106+H111+H116+H128+H133+H142+H154</f>
        <v>0</v>
      </c>
      <c r="I159" s="128">
        <f>J101+J106+J111+J116+J128+J133+J142+J154</f>
        <v>0</v>
      </c>
      <c r="J159" s="129"/>
      <c r="K159" s="39">
        <v>112</v>
      </c>
      <c r="L159" s="40" t="s">
        <v>41</v>
      </c>
      <c r="M159" s="41">
        <v>228</v>
      </c>
      <c r="N159" s="33"/>
    </row>
    <row r="160" spans="1:26" ht="15.75" customHeight="1">
      <c r="A160" s="154"/>
      <c r="B160" s="155"/>
      <c r="C160" s="156"/>
      <c r="D160" s="27">
        <v>2022</v>
      </c>
      <c r="E160" s="32"/>
      <c r="F160" s="37">
        <f>F142+F155</f>
        <v>0</v>
      </c>
      <c r="G160" s="38">
        <f t="shared" ref="G160:G162" si="20">H160+I160</f>
        <v>0</v>
      </c>
      <c r="H160" s="38">
        <f>H101+H106+H111+H116+H128+H133+H142+H154</f>
        <v>0</v>
      </c>
      <c r="I160" s="128">
        <v>0</v>
      </c>
      <c r="J160" s="129"/>
      <c r="K160" s="39">
        <v>112</v>
      </c>
      <c r="L160" s="40" t="s">
        <v>41</v>
      </c>
      <c r="M160" s="41">
        <v>228</v>
      </c>
      <c r="N160" s="33"/>
    </row>
    <row r="161" spans="1:18" ht="15.75" customHeight="1">
      <c r="A161" s="154"/>
      <c r="B161" s="155"/>
      <c r="C161" s="156"/>
      <c r="D161" s="27">
        <v>2023</v>
      </c>
      <c r="E161" s="32"/>
      <c r="F161" s="37">
        <v>3</v>
      </c>
      <c r="G161" s="38">
        <f t="shared" si="20"/>
        <v>27329.000000000004</v>
      </c>
      <c r="H161" s="38">
        <f>H156+H143</f>
        <v>0</v>
      </c>
      <c r="I161" s="128">
        <f>J156+J143+J150+J138+I153</f>
        <v>27329.000000000004</v>
      </c>
      <c r="J161" s="129"/>
      <c r="K161" s="39">
        <v>112</v>
      </c>
      <c r="L161" s="40" t="s">
        <v>41</v>
      </c>
      <c r="M161" s="41">
        <v>228</v>
      </c>
      <c r="N161" s="33"/>
      <c r="R161" s="31">
        <f>26284.6-I161</f>
        <v>-1044.4000000000051</v>
      </c>
    </row>
    <row r="162" spans="1:18" ht="15.75" customHeight="1">
      <c r="A162" s="154"/>
      <c r="B162" s="155"/>
      <c r="C162" s="156"/>
      <c r="D162" s="27">
        <v>2024</v>
      </c>
      <c r="E162" s="32"/>
      <c r="F162" s="37">
        <f>F144+F157</f>
        <v>0</v>
      </c>
      <c r="G162" s="38">
        <f t="shared" si="20"/>
        <v>0</v>
      </c>
      <c r="H162" s="38">
        <f>H144+H157</f>
        <v>0</v>
      </c>
      <c r="I162" s="128">
        <f>J144+J157</f>
        <v>0</v>
      </c>
      <c r="J162" s="129"/>
      <c r="K162" s="39">
        <v>112</v>
      </c>
      <c r="L162" s="40" t="s">
        <v>41</v>
      </c>
      <c r="M162" s="41">
        <v>228</v>
      </c>
      <c r="N162" s="33"/>
    </row>
    <row r="163" spans="1:18">
      <c r="A163" s="157"/>
      <c r="B163" s="158"/>
      <c r="C163" s="159"/>
      <c r="D163" s="27">
        <v>2025</v>
      </c>
      <c r="E163" s="32"/>
      <c r="F163" s="22">
        <f>F145+F158</f>
        <v>0</v>
      </c>
      <c r="G163" s="47">
        <f>SUM(H163:J163)</f>
        <v>0</v>
      </c>
      <c r="H163" s="47">
        <f>H145+H158</f>
        <v>0</v>
      </c>
      <c r="I163" s="48"/>
      <c r="J163" s="30">
        <f>J145+J158</f>
        <v>0</v>
      </c>
      <c r="K163" s="34"/>
      <c r="L163" s="35"/>
      <c r="M163" s="36"/>
    </row>
    <row r="164" spans="1:18" ht="22.5" customHeight="1">
      <c r="A164" s="164" t="s">
        <v>52</v>
      </c>
      <c r="B164" s="164"/>
      <c r="C164" s="164"/>
      <c r="D164" s="164"/>
      <c r="E164" s="164"/>
      <c r="F164" s="164"/>
      <c r="G164" s="164"/>
      <c r="H164" s="164"/>
      <c r="I164" s="164"/>
      <c r="J164" s="164"/>
      <c r="K164" s="23"/>
      <c r="L164" s="23"/>
      <c r="M164" s="24"/>
    </row>
    <row r="165" spans="1:18" ht="28.5" customHeight="1">
      <c r="A165" s="200" t="s">
        <v>48</v>
      </c>
      <c r="B165" s="201"/>
      <c r="C165" s="201"/>
      <c r="D165" s="201"/>
      <c r="E165" s="201"/>
      <c r="F165" s="201"/>
      <c r="G165" s="201"/>
      <c r="H165" s="201"/>
      <c r="I165" s="201"/>
      <c r="J165" s="202"/>
      <c r="K165" s="25"/>
      <c r="L165" s="25"/>
      <c r="M165" s="26"/>
    </row>
    <row r="166" spans="1:18" ht="44.25" customHeight="1">
      <c r="A166" s="67" t="s">
        <v>31</v>
      </c>
      <c r="B166" s="145" t="s">
        <v>28</v>
      </c>
      <c r="C166" s="145"/>
      <c r="D166" s="22">
        <v>2021</v>
      </c>
      <c r="E166" s="32" t="s">
        <v>60</v>
      </c>
      <c r="F166" s="63">
        <v>109</v>
      </c>
      <c r="G166" s="64">
        <f>I166</f>
        <v>5186.17</v>
      </c>
      <c r="H166" s="28">
        <v>0</v>
      </c>
      <c r="I166" s="128">
        <f>I197</f>
        <v>5186.17</v>
      </c>
      <c r="J166" s="129"/>
      <c r="K166" s="68"/>
      <c r="L166" s="69"/>
      <c r="M166" s="61"/>
      <c r="N166" s="33"/>
    </row>
    <row r="167" spans="1:18" ht="23.25" customHeight="1">
      <c r="A167" s="160" t="s">
        <v>37</v>
      </c>
      <c r="B167" s="139" t="s">
        <v>137</v>
      </c>
      <c r="C167" s="140"/>
      <c r="D167" s="27">
        <v>2021</v>
      </c>
      <c r="E167" s="32" t="s">
        <v>20</v>
      </c>
      <c r="F167" s="44">
        <v>6</v>
      </c>
      <c r="G167" s="64">
        <f>I167</f>
        <v>2046.03</v>
      </c>
      <c r="H167" s="28"/>
      <c r="I167" s="199">
        <f>I198</f>
        <v>2046.03</v>
      </c>
      <c r="J167" s="199"/>
      <c r="K167" s="199"/>
      <c r="L167" s="70"/>
      <c r="M167" s="70"/>
      <c r="N167" s="33">
        <f>I166+I167</f>
        <v>7232.2</v>
      </c>
      <c r="P167" s="33"/>
    </row>
    <row r="168" spans="1:18" ht="18.75" customHeight="1">
      <c r="A168" s="161"/>
      <c r="B168" s="141"/>
      <c r="C168" s="142"/>
      <c r="D168" s="27">
        <v>2022</v>
      </c>
      <c r="E168" s="32" t="s">
        <v>20</v>
      </c>
      <c r="F168" s="44">
        <v>6</v>
      </c>
      <c r="G168" s="64">
        <f>H168+J168</f>
        <v>7914.3999999999987</v>
      </c>
      <c r="H168" s="28"/>
      <c r="I168" s="42"/>
      <c r="J168" s="43">
        <f>7558.9+101.9+197.2+56.4</f>
        <v>7914.3999999999987</v>
      </c>
      <c r="K168" s="68"/>
      <c r="L168" s="69"/>
      <c r="M168" s="61"/>
      <c r="N168" s="33"/>
      <c r="P168" s="33"/>
    </row>
    <row r="169" spans="1:18" ht="20.25" customHeight="1">
      <c r="A169" s="161"/>
      <c r="B169" s="141"/>
      <c r="C169" s="142"/>
      <c r="D169" s="27">
        <v>2023</v>
      </c>
      <c r="E169" s="32" t="s">
        <v>20</v>
      </c>
      <c r="F169" s="22">
        <v>6</v>
      </c>
      <c r="G169" s="64">
        <f>I169</f>
        <v>9066.7999999999993</v>
      </c>
      <c r="H169" s="28">
        <v>0</v>
      </c>
      <c r="I169" s="128">
        <v>9066.7999999999993</v>
      </c>
      <c r="J169" s="129"/>
      <c r="K169" s="68"/>
      <c r="L169" s="69"/>
      <c r="M169" s="61"/>
      <c r="N169" s="33"/>
    </row>
    <row r="170" spans="1:18">
      <c r="A170" s="161"/>
      <c r="B170" s="141"/>
      <c r="C170" s="142"/>
      <c r="D170" s="27">
        <v>2024</v>
      </c>
      <c r="E170" s="32" t="s">
        <v>20</v>
      </c>
      <c r="F170" s="22">
        <v>6</v>
      </c>
      <c r="G170" s="28">
        <f>SUM(H170:I170)</f>
        <v>8457.7999999999993</v>
      </c>
      <c r="H170" s="28">
        <v>0</v>
      </c>
      <c r="I170" s="128">
        <v>8457.7999999999993</v>
      </c>
      <c r="J170" s="196"/>
      <c r="K170" s="129"/>
      <c r="L170" s="55"/>
      <c r="M170" s="34"/>
    </row>
    <row r="171" spans="1:18">
      <c r="A171" s="162"/>
      <c r="B171" s="143"/>
      <c r="C171" s="144"/>
      <c r="D171" s="27">
        <v>2025</v>
      </c>
      <c r="E171" s="32" t="s">
        <v>20</v>
      </c>
      <c r="F171" s="22">
        <v>6</v>
      </c>
      <c r="G171" s="28">
        <f>SUM(H171:J171)</f>
        <v>8457.7999999999993</v>
      </c>
      <c r="H171" s="28">
        <v>0</v>
      </c>
      <c r="I171" s="29"/>
      <c r="J171" s="30">
        <v>8457.7999999999993</v>
      </c>
      <c r="K171" s="71"/>
      <c r="L171" s="35"/>
      <c r="M171" s="36"/>
    </row>
    <row r="172" spans="1:18" ht="15" customHeight="1">
      <c r="A172" s="160" t="s">
        <v>38</v>
      </c>
      <c r="B172" s="145" t="s">
        <v>62</v>
      </c>
      <c r="C172" s="145"/>
      <c r="D172" s="125">
        <v>2021</v>
      </c>
      <c r="E172" s="32"/>
      <c r="F172" s="63"/>
      <c r="G172" s="64">
        <f>I172</f>
        <v>2122.87</v>
      </c>
      <c r="H172" s="28">
        <v>0</v>
      </c>
      <c r="I172" s="128">
        <f>I173+I175+I174</f>
        <v>2122.87</v>
      </c>
      <c r="J172" s="129"/>
      <c r="K172" s="203">
        <v>112</v>
      </c>
      <c r="L172" s="146" t="s">
        <v>46</v>
      </c>
      <c r="M172" s="125">
        <v>600</v>
      </c>
      <c r="N172" s="33">
        <f>N167+I172</f>
        <v>9355.07</v>
      </c>
      <c r="O172" s="33">
        <f>N172+I192+I194</f>
        <v>13872.53959</v>
      </c>
    </row>
    <row r="173" spans="1:18" ht="15" customHeight="1">
      <c r="A173" s="161"/>
      <c r="B173" s="145" t="s">
        <v>63</v>
      </c>
      <c r="C173" s="145"/>
      <c r="D173" s="126"/>
      <c r="E173" s="32"/>
      <c r="F173" s="44"/>
      <c r="G173" s="64">
        <f>I173</f>
        <v>1862.7670000000001</v>
      </c>
      <c r="H173" s="28">
        <v>0</v>
      </c>
      <c r="I173" s="128">
        <f>1845.967+16.8</f>
        <v>1862.7670000000001</v>
      </c>
      <c r="J173" s="129"/>
      <c r="K173" s="204"/>
      <c r="L173" s="149"/>
      <c r="M173" s="126"/>
      <c r="N173" s="33"/>
    </row>
    <row r="174" spans="1:18" ht="15" customHeight="1">
      <c r="A174" s="161"/>
      <c r="B174" s="145" t="s">
        <v>64</v>
      </c>
      <c r="C174" s="145"/>
      <c r="D174" s="126"/>
      <c r="E174" s="32"/>
      <c r="F174" s="22"/>
      <c r="G174" s="64">
        <f>I174</f>
        <v>259.00299999999999</v>
      </c>
      <c r="H174" s="28">
        <v>0</v>
      </c>
      <c r="I174" s="128">
        <f>148.003+111</f>
        <v>259.00299999999999</v>
      </c>
      <c r="J174" s="129"/>
      <c r="K174" s="204"/>
      <c r="L174" s="149"/>
      <c r="M174" s="126"/>
      <c r="N174" s="33"/>
    </row>
    <row r="175" spans="1:18" ht="15" customHeight="1">
      <c r="A175" s="161"/>
      <c r="B175" s="145" t="s">
        <v>65</v>
      </c>
      <c r="C175" s="145"/>
      <c r="D175" s="127"/>
      <c r="E175" s="32"/>
      <c r="F175" s="22"/>
      <c r="G175" s="64">
        <f>I175</f>
        <v>1.1000000000000001</v>
      </c>
      <c r="H175" s="28">
        <v>0</v>
      </c>
      <c r="I175" s="128">
        <v>1.1000000000000001</v>
      </c>
      <c r="J175" s="129"/>
      <c r="K175" s="204"/>
      <c r="L175" s="149"/>
      <c r="M175" s="126"/>
      <c r="N175" s="33">
        <f>N120+N172</f>
        <v>51614.449589999997</v>
      </c>
    </row>
    <row r="176" spans="1:18" ht="15" hidden="1" customHeight="1">
      <c r="A176" s="161"/>
      <c r="B176" s="145"/>
      <c r="C176" s="145"/>
      <c r="D176" s="27">
        <v>2021</v>
      </c>
      <c r="E176" s="32" t="s">
        <v>30</v>
      </c>
      <c r="F176" s="22">
        <v>0</v>
      </c>
      <c r="G176" s="64">
        <f>H176+I176</f>
        <v>0</v>
      </c>
      <c r="H176" s="64">
        <v>0</v>
      </c>
      <c r="I176" s="199">
        <v>0</v>
      </c>
      <c r="J176" s="199"/>
      <c r="K176" s="204"/>
      <c r="L176" s="149"/>
      <c r="M176" s="126"/>
    </row>
    <row r="177" spans="1:26" ht="15" hidden="1" customHeight="1">
      <c r="A177" s="161"/>
      <c r="B177" s="145"/>
      <c r="C177" s="145"/>
      <c r="D177" s="27">
        <v>2022</v>
      </c>
      <c r="E177" s="32" t="s">
        <v>30</v>
      </c>
      <c r="F177" s="22">
        <v>0</v>
      </c>
      <c r="G177" s="64">
        <f>H177+I177</f>
        <v>0</v>
      </c>
      <c r="H177" s="64">
        <v>0</v>
      </c>
      <c r="I177" s="199">
        <v>0</v>
      </c>
      <c r="J177" s="199"/>
      <c r="K177" s="204"/>
      <c r="L177" s="149"/>
      <c r="M177" s="126"/>
    </row>
    <row r="178" spans="1:26" ht="15" hidden="1" customHeight="1">
      <c r="A178" s="161"/>
      <c r="B178" s="145"/>
      <c r="C178" s="145"/>
      <c r="D178" s="27">
        <v>2023</v>
      </c>
      <c r="E178" s="32" t="s">
        <v>30</v>
      </c>
      <c r="F178" s="22">
        <v>0</v>
      </c>
      <c r="G178" s="64">
        <f>H178+I178</f>
        <v>0</v>
      </c>
      <c r="H178" s="64">
        <v>0</v>
      </c>
      <c r="I178" s="199">
        <v>0</v>
      </c>
      <c r="J178" s="199"/>
      <c r="K178" s="205"/>
      <c r="L178" s="150"/>
      <c r="M178" s="127"/>
      <c r="N178" s="33"/>
    </row>
    <row r="179" spans="1:26" ht="31.5" customHeight="1">
      <c r="A179" s="161"/>
      <c r="B179" s="145" t="s">
        <v>98</v>
      </c>
      <c r="C179" s="145"/>
      <c r="D179" s="125">
        <v>2022</v>
      </c>
      <c r="E179" s="32"/>
      <c r="F179" s="63"/>
      <c r="G179" s="64">
        <f>I179</f>
        <v>1206.5</v>
      </c>
      <c r="H179" s="28">
        <v>0</v>
      </c>
      <c r="I179" s="128">
        <v>1206.5</v>
      </c>
      <c r="J179" s="129"/>
      <c r="K179" s="65"/>
      <c r="L179" s="55"/>
      <c r="M179" s="66"/>
      <c r="N179" s="33">
        <f>I172+I179</f>
        <v>3329.37</v>
      </c>
      <c r="O179" s="33"/>
    </row>
    <row r="180" spans="1:26" ht="31.5" customHeight="1">
      <c r="A180" s="161"/>
      <c r="B180" s="145" t="s">
        <v>97</v>
      </c>
      <c r="C180" s="145"/>
      <c r="D180" s="126"/>
      <c r="E180" s="32"/>
      <c r="F180" s="63"/>
      <c r="G180" s="64">
        <f>I180+H180</f>
        <v>899.1</v>
      </c>
      <c r="H180" s="28"/>
      <c r="I180" s="128">
        <f>899.1</f>
        <v>899.1</v>
      </c>
      <c r="J180" s="129"/>
      <c r="K180" s="65"/>
      <c r="L180" s="55"/>
      <c r="M180" s="66"/>
      <c r="N180" s="33"/>
      <c r="O180" s="33"/>
    </row>
    <row r="181" spans="1:26" ht="15" customHeight="1">
      <c r="A181" s="161"/>
      <c r="B181" s="145" t="s">
        <v>138</v>
      </c>
      <c r="C181" s="145"/>
      <c r="D181" s="32">
        <v>2023</v>
      </c>
      <c r="E181" s="32" t="s">
        <v>57</v>
      </c>
      <c r="F181" s="63">
        <v>3</v>
      </c>
      <c r="G181" s="64">
        <f>I181</f>
        <v>214</v>
      </c>
      <c r="H181" s="28">
        <v>0</v>
      </c>
      <c r="I181" s="128">
        <v>214</v>
      </c>
      <c r="J181" s="129"/>
      <c r="K181" s="65"/>
      <c r="L181" s="55"/>
      <c r="M181" s="66"/>
      <c r="N181" s="33">
        <f>I172+I181</f>
        <v>2336.87</v>
      </c>
      <c r="O181" s="33"/>
    </row>
    <row r="182" spans="1:26" ht="32.25" customHeight="1">
      <c r="A182" s="161"/>
      <c r="B182" s="145" t="s">
        <v>151</v>
      </c>
      <c r="C182" s="145"/>
      <c r="D182" s="32">
        <v>2023</v>
      </c>
      <c r="E182" s="32" t="s">
        <v>57</v>
      </c>
      <c r="F182" s="63">
        <v>1</v>
      </c>
      <c r="G182" s="64">
        <f>I182</f>
        <v>16833.400000000001</v>
      </c>
      <c r="H182" s="28">
        <v>0</v>
      </c>
      <c r="I182" s="128">
        <v>16833.400000000001</v>
      </c>
      <c r="J182" s="129"/>
      <c r="K182" s="65"/>
      <c r="L182" s="55"/>
      <c r="M182" s="66"/>
      <c r="N182" s="33">
        <f>I173+I182</f>
        <v>18696.167000000001</v>
      </c>
      <c r="O182" s="33"/>
    </row>
    <row r="183" spans="1:26" ht="15" customHeight="1">
      <c r="A183" s="161"/>
      <c r="B183" s="145" t="s">
        <v>66</v>
      </c>
      <c r="C183" s="145"/>
      <c r="D183" s="27">
        <v>2024</v>
      </c>
      <c r="E183" s="32"/>
      <c r="F183" s="63"/>
      <c r="G183" s="64">
        <f>I183</f>
        <v>0</v>
      </c>
      <c r="H183" s="28">
        <v>0</v>
      </c>
      <c r="I183" s="128">
        <v>0</v>
      </c>
      <c r="J183" s="129"/>
      <c r="K183" s="65"/>
      <c r="L183" s="55"/>
      <c r="M183" s="66"/>
      <c r="N183" s="33">
        <f>I174+I183</f>
        <v>259.00299999999999</v>
      </c>
      <c r="O183" s="33"/>
    </row>
    <row r="184" spans="1:26">
      <c r="A184" s="162"/>
      <c r="B184" s="145" t="s">
        <v>66</v>
      </c>
      <c r="C184" s="145"/>
      <c r="D184" s="27">
        <v>2025</v>
      </c>
      <c r="E184" s="32"/>
      <c r="F184" s="22"/>
      <c r="G184" s="28">
        <f>SUM(H184:J184)</f>
        <v>0</v>
      </c>
      <c r="H184" s="28">
        <v>0</v>
      </c>
      <c r="I184" s="29"/>
      <c r="J184" s="30">
        <v>0</v>
      </c>
      <c r="K184" s="71"/>
      <c r="L184" s="35"/>
      <c r="M184" s="36"/>
    </row>
    <row r="185" spans="1:26" ht="15.75" customHeight="1">
      <c r="A185" s="130" t="s">
        <v>94</v>
      </c>
      <c r="B185" s="131"/>
      <c r="C185" s="132"/>
      <c r="D185" s="27">
        <v>2021</v>
      </c>
      <c r="E185" s="32"/>
      <c r="F185" s="37">
        <f>F167</f>
        <v>6</v>
      </c>
      <c r="G185" s="38">
        <f>H185+I185</f>
        <v>9355.07</v>
      </c>
      <c r="H185" s="38">
        <f t="shared" ref="H185" si="21">H134+H143+H155+H160+H165+H169+H174+H178</f>
        <v>0</v>
      </c>
      <c r="I185" s="128">
        <f>I166+I167+I172</f>
        <v>9355.07</v>
      </c>
      <c r="J185" s="129"/>
      <c r="K185" s="39">
        <v>112</v>
      </c>
      <c r="L185" s="40" t="s">
        <v>41</v>
      </c>
      <c r="M185" s="41">
        <v>228</v>
      </c>
      <c r="N185" s="33"/>
    </row>
    <row r="186" spans="1:26" ht="15.75" customHeight="1">
      <c r="A186" s="133"/>
      <c r="B186" s="134"/>
      <c r="C186" s="135"/>
      <c r="D186" s="27">
        <v>2022</v>
      </c>
      <c r="E186" s="32"/>
      <c r="F186" s="37">
        <f>F168</f>
        <v>6</v>
      </c>
      <c r="G186" s="38">
        <f>H186+I186</f>
        <v>10019.999999999998</v>
      </c>
      <c r="H186" s="38">
        <f>H134+H143+H155+H160+H165+H169+H174+H178</f>
        <v>0</v>
      </c>
      <c r="I186" s="128">
        <f>J168+I179+I180</f>
        <v>10019.999999999998</v>
      </c>
      <c r="J186" s="129"/>
      <c r="K186" s="39">
        <v>112</v>
      </c>
      <c r="L186" s="40" t="s">
        <v>41</v>
      </c>
      <c r="M186" s="41">
        <v>228</v>
      </c>
      <c r="N186" s="33"/>
    </row>
    <row r="187" spans="1:26" ht="15.75" customHeight="1">
      <c r="A187" s="133"/>
      <c r="B187" s="134"/>
      <c r="C187" s="135"/>
      <c r="D187" s="27">
        <v>2023</v>
      </c>
      <c r="E187" s="32"/>
      <c r="F187" s="37">
        <f>F169</f>
        <v>6</v>
      </c>
      <c r="G187" s="38">
        <f t="shared" ref="G187:G188" si="22">H187+I187</f>
        <v>26114.2</v>
      </c>
      <c r="H187" s="38">
        <f>H134+H143+H155+H160+H165+H169+H174+H178</f>
        <v>0</v>
      </c>
      <c r="I187" s="128">
        <f>I169+I181+I182</f>
        <v>26114.2</v>
      </c>
      <c r="J187" s="129"/>
      <c r="K187" s="39">
        <v>112</v>
      </c>
      <c r="L187" s="40" t="s">
        <v>41</v>
      </c>
      <c r="M187" s="41">
        <v>228</v>
      </c>
      <c r="N187" s="33"/>
    </row>
    <row r="188" spans="1:26" ht="15.75" customHeight="1">
      <c r="A188" s="133"/>
      <c r="B188" s="134"/>
      <c r="C188" s="135"/>
      <c r="D188" s="27">
        <v>2024</v>
      </c>
      <c r="E188" s="32"/>
      <c r="F188" s="37">
        <f>F170</f>
        <v>6</v>
      </c>
      <c r="G188" s="38">
        <f t="shared" si="22"/>
        <v>8457.7999999999993</v>
      </c>
      <c r="H188" s="38">
        <f>H135+H144+H156+H161+H166+H170+H175+H179</f>
        <v>0</v>
      </c>
      <c r="I188" s="128">
        <f>I170+I183</f>
        <v>8457.7999999999993</v>
      </c>
      <c r="J188" s="129"/>
      <c r="K188" s="39">
        <v>112</v>
      </c>
      <c r="L188" s="40" t="s">
        <v>41</v>
      </c>
      <c r="M188" s="41">
        <v>228</v>
      </c>
      <c r="N188" s="33"/>
    </row>
    <row r="189" spans="1:26" ht="15.75" customHeight="1">
      <c r="A189" s="136"/>
      <c r="B189" s="137"/>
      <c r="C189" s="138"/>
      <c r="D189" s="27">
        <v>2025</v>
      </c>
      <c r="E189" s="32"/>
      <c r="F189" s="37">
        <f>F171</f>
        <v>6</v>
      </c>
      <c r="G189" s="38">
        <f t="shared" ref="G189" si="23">H189+I189</f>
        <v>8457.7999999999993</v>
      </c>
      <c r="H189" s="38">
        <f>H141+H145+H157+H162+H167+H171+H176+H180</f>
        <v>0</v>
      </c>
      <c r="I189" s="128">
        <f>J171+J184</f>
        <v>8457.7999999999993</v>
      </c>
      <c r="J189" s="129"/>
      <c r="K189" s="39"/>
      <c r="L189" s="40"/>
      <c r="M189" s="41"/>
      <c r="N189" s="33"/>
    </row>
    <row r="190" spans="1:26">
      <c r="A190" s="110" t="s">
        <v>25</v>
      </c>
      <c r="B190" s="110"/>
      <c r="C190" s="110"/>
      <c r="D190" s="72"/>
      <c r="E190" s="72"/>
      <c r="F190" s="73"/>
      <c r="G190" s="64">
        <f>H190+I190</f>
        <v>13872.53959</v>
      </c>
      <c r="H190" s="64">
        <f>SUM(H192:H197)</f>
        <v>0</v>
      </c>
      <c r="I190" s="199">
        <f>SUM(I192:J196)</f>
        <v>13872.53959</v>
      </c>
      <c r="J190" s="199"/>
      <c r="K190" s="74"/>
      <c r="L190" s="72"/>
      <c r="M190" s="72"/>
      <c r="N190" s="33">
        <f>I192+I194+I197+I198+I199</f>
        <v>13872.53959</v>
      </c>
    </row>
    <row r="191" spans="1:26">
      <c r="A191" s="110" t="s">
        <v>12</v>
      </c>
      <c r="B191" s="110"/>
      <c r="C191" s="110"/>
      <c r="D191" s="72"/>
      <c r="E191" s="72"/>
      <c r="F191" s="72"/>
      <c r="G191" s="38">
        <f t="shared" ref="G191:G198" si="24">H191+I191</f>
        <v>0</v>
      </c>
      <c r="H191" s="75">
        <v>0</v>
      </c>
      <c r="I191" s="118"/>
      <c r="J191" s="118"/>
      <c r="K191" s="75"/>
      <c r="L191" s="73"/>
      <c r="M191" s="76"/>
    </row>
    <row r="192" spans="1:26" ht="33.75" customHeight="1">
      <c r="A192" s="110" t="s">
        <v>21</v>
      </c>
      <c r="B192" s="110"/>
      <c r="C192" s="110"/>
      <c r="D192" s="72"/>
      <c r="E192" s="32" t="s">
        <v>57</v>
      </c>
      <c r="F192" s="37">
        <f>F16+F21+F26+F51</f>
        <v>3</v>
      </c>
      <c r="G192" s="38">
        <f t="shared" si="24"/>
        <v>3541.5995900000003</v>
      </c>
      <c r="H192" s="39">
        <f>H16+H21+H26+H51</f>
        <v>0</v>
      </c>
      <c r="I192" s="111">
        <f>J16+J21+J26+J31</f>
        <v>3541.5995900000003</v>
      </c>
      <c r="J192" s="111"/>
      <c r="K192" s="39">
        <v>112</v>
      </c>
      <c r="L192" s="40" t="s">
        <v>41</v>
      </c>
      <c r="M192" s="41">
        <v>228</v>
      </c>
      <c r="N192" s="33"/>
      <c r="Z192" s="31"/>
    </row>
    <row r="193" spans="1:16" ht="30.75" customHeight="1">
      <c r="A193" s="119" t="s">
        <v>51</v>
      </c>
      <c r="B193" s="120"/>
      <c r="C193" s="121"/>
      <c r="D193" s="72"/>
      <c r="E193" s="32" t="s">
        <v>20</v>
      </c>
      <c r="F193" s="37">
        <f>F67+F72+F87</f>
        <v>0</v>
      </c>
      <c r="G193" s="77">
        <f t="shared" si="24"/>
        <v>0</v>
      </c>
      <c r="H193" s="78">
        <f>H72+H77</f>
        <v>0</v>
      </c>
      <c r="I193" s="112">
        <f>J67+J72+J77+J87</f>
        <v>0</v>
      </c>
      <c r="J193" s="113"/>
      <c r="K193" s="78">
        <v>112</v>
      </c>
      <c r="L193" s="79" t="s">
        <v>41</v>
      </c>
      <c r="M193" s="41">
        <v>400</v>
      </c>
      <c r="N193" s="33">
        <f>I192+I193</f>
        <v>3541.5995900000003</v>
      </c>
    </row>
    <row r="194" spans="1:16" ht="30" customHeight="1">
      <c r="A194" s="119" t="s">
        <v>29</v>
      </c>
      <c r="B194" s="120"/>
      <c r="C194" s="121"/>
      <c r="D194" s="72"/>
      <c r="E194" s="32" t="s">
        <v>20</v>
      </c>
      <c r="F194" s="80">
        <f>F98+F103+F108+F113+F118</f>
        <v>1</v>
      </c>
      <c r="G194" s="38">
        <f t="shared" si="24"/>
        <v>975.87</v>
      </c>
      <c r="H194" s="39">
        <f>H98</f>
        <v>0</v>
      </c>
      <c r="I194" s="112">
        <f>J98+J103+J108+J113+J118</f>
        <v>975.87</v>
      </c>
      <c r="J194" s="113"/>
      <c r="K194" s="75">
        <v>112</v>
      </c>
      <c r="L194" s="40" t="s">
        <v>41</v>
      </c>
      <c r="M194" s="41">
        <v>228</v>
      </c>
    </row>
    <row r="195" spans="1:16">
      <c r="A195" s="110" t="s">
        <v>14</v>
      </c>
      <c r="B195" s="110"/>
      <c r="C195" s="110"/>
      <c r="D195" s="72"/>
      <c r="E195" s="32" t="s">
        <v>20</v>
      </c>
      <c r="F195" s="72">
        <f>F141</f>
        <v>0</v>
      </c>
      <c r="G195" s="38">
        <f t="shared" si="24"/>
        <v>0</v>
      </c>
      <c r="H195" s="39">
        <f>-H141+H154</f>
        <v>0</v>
      </c>
      <c r="I195" s="118">
        <f>J141+J154</f>
        <v>0</v>
      </c>
      <c r="J195" s="118"/>
      <c r="K195" s="75">
        <v>112</v>
      </c>
      <c r="L195" s="40" t="s">
        <v>45</v>
      </c>
      <c r="M195" s="41">
        <v>600</v>
      </c>
    </row>
    <row r="196" spans="1:16" ht="27.75" customHeight="1">
      <c r="A196" s="110" t="s">
        <v>72</v>
      </c>
      <c r="B196" s="110"/>
      <c r="C196" s="110"/>
      <c r="D196" s="72"/>
      <c r="E196" s="32"/>
      <c r="F196" s="80"/>
      <c r="G196" s="38">
        <f t="shared" si="24"/>
        <v>9355.07</v>
      </c>
      <c r="H196" s="39">
        <v>0</v>
      </c>
      <c r="I196" s="112">
        <f>I197+I198+I199</f>
        <v>9355.07</v>
      </c>
      <c r="J196" s="113"/>
      <c r="K196" s="75">
        <v>112</v>
      </c>
      <c r="L196" s="40" t="s">
        <v>46</v>
      </c>
      <c r="M196" s="41">
        <v>600</v>
      </c>
      <c r="N196" s="33">
        <f>9355.07-I196</f>
        <v>0</v>
      </c>
    </row>
    <row r="197" spans="1:16" ht="45.75" customHeight="1">
      <c r="A197" s="110" t="s">
        <v>68</v>
      </c>
      <c r="B197" s="110"/>
      <c r="C197" s="110"/>
      <c r="D197" s="72"/>
      <c r="E197" s="32" t="s">
        <v>60</v>
      </c>
      <c r="F197" s="80">
        <f>F166</f>
        <v>109</v>
      </c>
      <c r="G197" s="38">
        <f t="shared" si="24"/>
        <v>5186.17</v>
      </c>
      <c r="H197" s="39">
        <v>0</v>
      </c>
      <c r="I197" s="112">
        <v>5186.17</v>
      </c>
      <c r="J197" s="113"/>
      <c r="K197" s="75">
        <v>112</v>
      </c>
      <c r="L197" s="40" t="s">
        <v>46</v>
      </c>
      <c r="M197" s="41">
        <v>600</v>
      </c>
      <c r="N197" s="33">
        <f>I197+I198</f>
        <v>7232.2</v>
      </c>
    </row>
    <row r="198" spans="1:16" ht="36.75" customHeight="1">
      <c r="A198" s="110" t="s">
        <v>69</v>
      </c>
      <c r="B198" s="110"/>
      <c r="C198" s="110"/>
      <c r="D198" s="72"/>
      <c r="E198" s="32" t="s">
        <v>20</v>
      </c>
      <c r="F198" s="80">
        <f>F167</f>
        <v>6</v>
      </c>
      <c r="G198" s="38">
        <f t="shared" si="24"/>
        <v>2046.03</v>
      </c>
      <c r="H198" s="39">
        <v>0</v>
      </c>
      <c r="I198" s="112">
        <v>2046.03</v>
      </c>
      <c r="J198" s="113"/>
      <c r="K198" s="75">
        <v>112</v>
      </c>
      <c r="L198" s="40" t="s">
        <v>46</v>
      </c>
      <c r="M198" s="41">
        <v>600</v>
      </c>
      <c r="N198" s="33"/>
    </row>
    <row r="199" spans="1:16" ht="22.5" customHeight="1">
      <c r="A199" s="114" t="s">
        <v>80</v>
      </c>
      <c r="B199" s="115"/>
      <c r="C199" s="116"/>
      <c r="D199" s="72"/>
      <c r="E199" s="32"/>
      <c r="F199" s="80"/>
      <c r="G199" s="64">
        <f t="shared" ref="G199:G201" si="25">I199</f>
        <v>2122.87</v>
      </c>
      <c r="H199" s="39"/>
      <c r="I199" s="128">
        <f>I200+I201+I202</f>
        <v>2122.87</v>
      </c>
      <c r="J199" s="196"/>
      <c r="K199" s="129"/>
      <c r="L199" s="40"/>
      <c r="M199" s="41"/>
      <c r="N199" s="33"/>
    </row>
    <row r="200" spans="1:16" ht="17.25" customHeight="1">
      <c r="A200" s="114" t="s">
        <v>63</v>
      </c>
      <c r="B200" s="115"/>
      <c r="C200" s="116"/>
      <c r="D200" s="72"/>
      <c r="E200" s="32"/>
      <c r="F200" s="80"/>
      <c r="G200" s="64">
        <f t="shared" si="25"/>
        <v>1862.7670000000001</v>
      </c>
      <c r="H200" s="39"/>
      <c r="I200" s="128">
        <f>I173</f>
        <v>1862.7670000000001</v>
      </c>
      <c r="J200" s="197"/>
      <c r="K200" s="198"/>
      <c r="L200" s="40"/>
      <c r="M200" s="41"/>
      <c r="N200" s="33"/>
    </row>
    <row r="201" spans="1:16" ht="17.25" customHeight="1">
      <c r="A201" s="114" t="s">
        <v>64</v>
      </c>
      <c r="B201" s="115"/>
      <c r="C201" s="116"/>
      <c r="D201" s="72"/>
      <c r="E201" s="32"/>
      <c r="F201" s="80"/>
      <c r="G201" s="64">
        <f t="shared" si="25"/>
        <v>259.00299999999999</v>
      </c>
      <c r="H201" s="39"/>
      <c r="I201" s="128">
        <f>I174</f>
        <v>259.00299999999999</v>
      </c>
      <c r="J201" s="196"/>
      <c r="K201" s="129"/>
      <c r="L201" s="40"/>
      <c r="M201" s="41"/>
      <c r="N201" s="33"/>
    </row>
    <row r="202" spans="1:16" ht="15" customHeight="1">
      <c r="A202" s="206" t="s">
        <v>73</v>
      </c>
      <c r="B202" s="207"/>
      <c r="C202" s="208"/>
      <c r="D202" s="72"/>
      <c r="E202" s="32"/>
      <c r="F202" s="22"/>
      <c r="G202" s="64">
        <f>I202</f>
        <v>1.1000000000000001</v>
      </c>
      <c r="H202" s="28">
        <v>0</v>
      </c>
      <c r="I202" s="128">
        <v>1.1000000000000001</v>
      </c>
      <c r="J202" s="129"/>
      <c r="K202" s="43"/>
      <c r="L202" s="40"/>
      <c r="M202" s="41"/>
      <c r="N202" s="33"/>
    </row>
    <row r="203" spans="1:16">
      <c r="A203" s="110" t="s">
        <v>26</v>
      </c>
      <c r="B203" s="110"/>
      <c r="C203" s="110"/>
      <c r="D203" s="72"/>
      <c r="E203" s="72"/>
      <c r="F203" s="72"/>
      <c r="G203" s="64">
        <f>H203+I203</f>
        <v>39940.499999999993</v>
      </c>
      <c r="H203" s="75">
        <f>SUM(H205:H209)</f>
        <v>15724.6</v>
      </c>
      <c r="I203" s="118">
        <f>SUM(I205:J209)</f>
        <v>24215.899999999994</v>
      </c>
      <c r="J203" s="118"/>
      <c r="K203" s="74"/>
      <c r="L203" s="72"/>
      <c r="M203" s="72"/>
      <c r="O203" s="33">
        <f>I203+H203</f>
        <v>39940.499999999993</v>
      </c>
      <c r="P203" s="31">
        <f>39940.5-G203</f>
        <v>0</v>
      </c>
    </row>
    <row r="204" spans="1:16">
      <c r="A204" s="110" t="s">
        <v>12</v>
      </c>
      <c r="B204" s="110"/>
      <c r="C204" s="110"/>
      <c r="D204" s="72"/>
      <c r="E204" s="72"/>
      <c r="F204" s="72"/>
      <c r="G204" s="75"/>
      <c r="H204" s="75"/>
      <c r="I204" s="118"/>
      <c r="J204" s="118"/>
      <c r="K204" s="75"/>
      <c r="L204" s="81"/>
      <c r="M204" s="76"/>
    </row>
    <row r="205" spans="1:16" ht="33.75" customHeight="1">
      <c r="A205" s="110" t="s">
        <v>21</v>
      </c>
      <c r="B205" s="110"/>
      <c r="C205" s="110"/>
      <c r="D205" s="72"/>
      <c r="E205" s="32" t="s">
        <v>57</v>
      </c>
      <c r="F205" s="37">
        <f>F17+F22+F27+F32+F47+F52+F42+F37</f>
        <v>6</v>
      </c>
      <c r="G205" s="38">
        <f t="shared" ref="G205:G211" si="26">H205+I205</f>
        <v>10847.799999999997</v>
      </c>
      <c r="H205" s="39">
        <f>H17+H22+H27+H52</f>
        <v>0</v>
      </c>
      <c r="I205" s="111">
        <f>J17+J22+J27+J52+J32+J37+J47+J42</f>
        <v>10847.799999999997</v>
      </c>
      <c r="J205" s="111"/>
      <c r="K205" s="39">
        <v>112</v>
      </c>
      <c r="L205" s="40" t="s">
        <v>41</v>
      </c>
      <c r="M205" s="41">
        <v>228</v>
      </c>
      <c r="N205" s="33">
        <f>I205+I206</f>
        <v>14195.899999999998</v>
      </c>
      <c r="O205" s="33">
        <f>G205+G206</f>
        <v>29920.5</v>
      </c>
      <c r="P205" s="33"/>
    </row>
    <row r="206" spans="1:16" ht="30.75" customHeight="1">
      <c r="A206" s="119" t="s">
        <v>51</v>
      </c>
      <c r="B206" s="120"/>
      <c r="C206" s="121"/>
      <c r="D206" s="72"/>
      <c r="E206" s="32" t="s">
        <v>20</v>
      </c>
      <c r="F206" s="37">
        <f>F68+F73+F78+F88</f>
        <v>1</v>
      </c>
      <c r="G206" s="77">
        <f t="shared" si="26"/>
        <v>19072.7</v>
      </c>
      <c r="H206" s="78">
        <f>H78</f>
        <v>15724.6</v>
      </c>
      <c r="I206" s="112">
        <f>I93</f>
        <v>3348.1000000000004</v>
      </c>
      <c r="J206" s="113"/>
      <c r="K206" s="78">
        <v>112</v>
      </c>
      <c r="L206" s="79" t="s">
        <v>41</v>
      </c>
      <c r="M206" s="41">
        <v>400</v>
      </c>
      <c r="N206" s="33">
        <f>I205+I206</f>
        <v>14195.899999999998</v>
      </c>
      <c r="O206" s="33"/>
    </row>
    <row r="207" spans="1:16" ht="21" customHeight="1">
      <c r="A207" s="119" t="s">
        <v>29</v>
      </c>
      <c r="B207" s="120"/>
      <c r="C207" s="121"/>
      <c r="D207" s="72"/>
      <c r="E207" s="32" t="s">
        <v>20</v>
      </c>
      <c r="F207" s="80">
        <f>F99+F104+F109+F114</f>
        <v>1</v>
      </c>
      <c r="G207" s="38">
        <f t="shared" si="26"/>
        <v>0</v>
      </c>
      <c r="H207" s="39">
        <f>H114</f>
        <v>0</v>
      </c>
      <c r="I207" s="112">
        <f>J99+J104+J109+J114+J119</f>
        <v>0</v>
      </c>
      <c r="J207" s="113"/>
      <c r="K207" s="75">
        <v>112</v>
      </c>
      <c r="L207" s="40" t="s">
        <v>41</v>
      </c>
      <c r="M207" s="41">
        <v>228</v>
      </c>
      <c r="O207" s="33"/>
    </row>
    <row r="208" spans="1:16" ht="15.75" customHeight="1">
      <c r="A208" s="110" t="s">
        <v>14</v>
      </c>
      <c r="B208" s="110"/>
      <c r="C208" s="110"/>
      <c r="D208" s="72"/>
      <c r="E208" s="32" t="s">
        <v>20</v>
      </c>
      <c r="F208" s="72">
        <f>F142+F155</f>
        <v>0</v>
      </c>
      <c r="G208" s="38">
        <f t="shared" si="26"/>
        <v>0</v>
      </c>
      <c r="H208" s="39">
        <f>-H168+H174</f>
        <v>0</v>
      </c>
      <c r="I208" s="118">
        <v>0</v>
      </c>
      <c r="J208" s="118"/>
      <c r="K208" s="75">
        <v>112</v>
      </c>
      <c r="L208" s="40" t="s">
        <v>45</v>
      </c>
      <c r="M208" s="41">
        <v>600</v>
      </c>
    </row>
    <row r="209" spans="1:26" ht="27.75" customHeight="1">
      <c r="A209" s="110" t="s">
        <v>67</v>
      </c>
      <c r="B209" s="110"/>
      <c r="C209" s="110"/>
      <c r="D209" s="72"/>
      <c r="E209" s="32"/>
      <c r="F209" s="80"/>
      <c r="G209" s="38">
        <f t="shared" si="26"/>
        <v>10019.999999999998</v>
      </c>
      <c r="H209" s="39">
        <v>0</v>
      </c>
      <c r="I209" s="112">
        <f>I210+I211+I213</f>
        <v>10019.999999999998</v>
      </c>
      <c r="J209" s="113"/>
      <c r="K209" s="75">
        <v>112</v>
      </c>
      <c r="L209" s="40" t="s">
        <v>46</v>
      </c>
      <c r="M209" s="41">
        <v>600</v>
      </c>
      <c r="N209" s="33">
        <f>9355.07-I209</f>
        <v>-664.92999999999847</v>
      </c>
    </row>
    <row r="210" spans="1:26" ht="32.25" customHeight="1">
      <c r="A210" s="114" t="s">
        <v>70</v>
      </c>
      <c r="B210" s="115"/>
      <c r="C210" s="116"/>
      <c r="D210" s="72"/>
      <c r="E210" s="32" t="s">
        <v>20</v>
      </c>
      <c r="F210" s="80">
        <f>F168</f>
        <v>6</v>
      </c>
      <c r="G210" s="38">
        <f t="shared" si="26"/>
        <v>7914.3999999999987</v>
      </c>
      <c r="H210" s="39">
        <v>0</v>
      </c>
      <c r="I210" s="112">
        <f>J168</f>
        <v>7914.3999999999987</v>
      </c>
      <c r="J210" s="113"/>
      <c r="K210" s="75">
        <v>112</v>
      </c>
      <c r="L210" s="40" t="s">
        <v>46</v>
      </c>
      <c r="M210" s="41">
        <v>600</v>
      </c>
      <c r="N210" s="33">
        <f>(I210+I211)-7149.4</f>
        <v>1971.4999999999982</v>
      </c>
    </row>
    <row r="211" spans="1:26" ht="18.75" customHeight="1">
      <c r="A211" s="114" t="s">
        <v>81</v>
      </c>
      <c r="B211" s="115"/>
      <c r="C211" s="116"/>
      <c r="D211" s="72"/>
      <c r="E211" s="32"/>
      <c r="F211" s="80">
        <f>F212</f>
        <v>0</v>
      </c>
      <c r="G211" s="38">
        <f t="shared" si="26"/>
        <v>1206.5</v>
      </c>
      <c r="H211" s="39">
        <f>H212</f>
        <v>0</v>
      </c>
      <c r="I211" s="112">
        <f>I212</f>
        <v>1206.5</v>
      </c>
      <c r="J211" s="113"/>
      <c r="K211" s="75">
        <v>112</v>
      </c>
      <c r="L211" s="40" t="s">
        <v>46</v>
      </c>
      <c r="M211" s="41">
        <v>600</v>
      </c>
      <c r="N211" s="33"/>
    </row>
    <row r="212" spans="1:26" ht="17.25" customHeight="1">
      <c r="A212" s="114" t="s">
        <v>82</v>
      </c>
      <c r="B212" s="115"/>
      <c r="C212" s="116"/>
      <c r="D212" s="72"/>
      <c r="E212" s="32"/>
      <c r="F212" s="80"/>
      <c r="G212" s="64">
        <f t="shared" ref="G212" si="27">I212</f>
        <v>1206.5</v>
      </c>
      <c r="H212" s="39"/>
      <c r="I212" s="122">
        <v>1206.5</v>
      </c>
      <c r="J212" s="123"/>
      <c r="K212" s="124"/>
      <c r="L212" s="40"/>
      <c r="M212" s="41"/>
      <c r="N212" s="33"/>
    </row>
    <row r="213" spans="1:26" ht="30.75" customHeight="1">
      <c r="A213" s="114" t="s">
        <v>97</v>
      </c>
      <c r="B213" s="115"/>
      <c r="C213" s="116"/>
      <c r="D213" s="72"/>
      <c r="E213" s="32"/>
      <c r="F213" s="80"/>
      <c r="G213" s="64">
        <f t="shared" ref="G213" si="28">I213</f>
        <v>899.1</v>
      </c>
      <c r="H213" s="39"/>
      <c r="I213" s="122">
        <f>I180</f>
        <v>899.1</v>
      </c>
      <c r="J213" s="123"/>
      <c r="K213" s="124"/>
      <c r="L213" s="40"/>
      <c r="M213" s="41"/>
      <c r="N213" s="33"/>
    </row>
    <row r="214" spans="1:26">
      <c r="A214" s="110" t="s">
        <v>27</v>
      </c>
      <c r="B214" s="110"/>
      <c r="C214" s="110"/>
      <c r="D214" s="72"/>
      <c r="E214" s="72"/>
      <c r="F214" s="72"/>
      <c r="G214" s="64">
        <f>H214+I214</f>
        <v>80462.41</v>
      </c>
      <c r="H214" s="75">
        <f>SUM(H217:H222)</f>
        <v>19494.009999999998</v>
      </c>
      <c r="I214" s="118">
        <f>I217+I218+I220+I222</f>
        <v>60968.400000000009</v>
      </c>
      <c r="J214" s="118"/>
      <c r="K214" s="75"/>
      <c r="L214" s="72"/>
      <c r="M214" s="76"/>
    </row>
    <row r="215" spans="1:26">
      <c r="A215" s="110" t="s">
        <v>145</v>
      </c>
      <c r="B215" s="110"/>
      <c r="C215" s="110"/>
      <c r="D215" s="72"/>
      <c r="E215" s="72"/>
      <c r="F215" s="72"/>
      <c r="G215" s="75"/>
      <c r="H215" s="75"/>
      <c r="I215" s="118"/>
      <c r="J215" s="118"/>
      <c r="K215" s="75"/>
      <c r="L215" s="81"/>
      <c r="M215" s="76"/>
    </row>
    <row r="216" spans="1:26" ht="30" customHeight="1">
      <c r="A216" s="110" t="s">
        <v>159</v>
      </c>
      <c r="B216" s="110"/>
      <c r="C216" s="110"/>
      <c r="D216" s="72"/>
      <c r="E216" s="32"/>
      <c r="F216" s="37"/>
      <c r="G216" s="38">
        <f>H216+I216</f>
        <v>27019.21</v>
      </c>
      <c r="H216" s="39">
        <f>H217+H218+H219</f>
        <v>19494.009999999998</v>
      </c>
      <c r="I216" s="111">
        <f>I217+I218+I219</f>
        <v>7525.2</v>
      </c>
      <c r="J216" s="111"/>
      <c r="K216" s="39">
        <v>112</v>
      </c>
      <c r="L216" s="40" t="s">
        <v>41</v>
      </c>
      <c r="M216" s="41">
        <v>228</v>
      </c>
      <c r="N216" s="33"/>
      <c r="O216" s="31"/>
      <c r="P216" s="31">
        <f>G216+G217</f>
        <v>34369.21</v>
      </c>
      <c r="Z216" s="31">
        <f>G216+G217</f>
        <v>34369.21</v>
      </c>
    </row>
    <row r="217" spans="1:26" ht="33.75" customHeight="1">
      <c r="A217" s="110" t="s">
        <v>142</v>
      </c>
      <c r="B217" s="110"/>
      <c r="C217" s="110"/>
      <c r="D217" s="72"/>
      <c r="E217" s="32" t="s">
        <v>57</v>
      </c>
      <c r="F217" s="37">
        <f>F63</f>
        <v>4</v>
      </c>
      <c r="G217" s="38">
        <f>H217+I217</f>
        <v>7350</v>
      </c>
      <c r="H217" s="39">
        <v>0</v>
      </c>
      <c r="I217" s="111">
        <f>I63</f>
        <v>7350</v>
      </c>
      <c r="J217" s="111"/>
      <c r="K217" s="39">
        <v>112</v>
      </c>
      <c r="L217" s="40" t="s">
        <v>41</v>
      </c>
      <c r="M217" s="41">
        <v>228</v>
      </c>
      <c r="N217" s="33"/>
      <c r="O217" s="31"/>
      <c r="P217" s="31">
        <f>G217+G218</f>
        <v>27019.21</v>
      </c>
      <c r="Z217" s="31">
        <f>G217+G218</f>
        <v>27019.21</v>
      </c>
    </row>
    <row r="218" spans="1:26" ht="31.5" customHeight="1">
      <c r="A218" s="119" t="s">
        <v>143</v>
      </c>
      <c r="B218" s="120"/>
      <c r="C218" s="121"/>
      <c r="D218" s="72"/>
      <c r="E218" s="32" t="s">
        <v>20</v>
      </c>
      <c r="F218" s="37">
        <f>F94</f>
        <v>1</v>
      </c>
      <c r="G218" s="77">
        <f t="shared" ref="G218:G236" si="29">H218+I218</f>
        <v>19669.21</v>
      </c>
      <c r="H218" s="78">
        <f>H94</f>
        <v>19494.009999999998</v>
      </c>
      <c r="I218" s="112">
        <f>I94</f>
        <v>175.19999999999982</v>
      </c>
      <c r="J218" s="113"/>
      <c r="K218" s="78">
        <v>112</v>
      </c>
      <c r="L218" s="79" t="s">
        <v>41</v>
      </c>
      <c r="M218" s="41">
        <v>400</v>
      </c>
      <c r="N218" s="33"/>
      <c r="O218" s="31"/>
      <c r="Z218" s="31">
        <f>I217+I218</f>
        <v>7525.2</v>
      </c>
    </row>
    <row r="219" spans="1:26" ht="21" customHeight="1">
      <c r="A219" s="119" t="s">
        <v>146</v>
      </c>
      <c r="B219" s="120"/>
      <c r="C219" s="121"/>
      <c r="D219" s="72"/>
      <c r="E219" s="32" t="s">
        <v>20</v>
      </c>
      <c r="F219" s="80">
        <f>F130</f>
        <v>1</v>
      </c>
      <c r="G219" s="38">
        <f t="shared" si="29"/>
        <v>0</v>
      </c>
      <c r="H219" s="39">
        <f>H141</f>
        <v>0</v>
      </c>
      <c r="I219" s="112">
        <f>I130</f>
        <v>0</v>
      </c>
      <c r="J219" s="113"/>
      <c r="K219" s="75">
        <v>112</v>
      </c>
      <c r="L219" s="40" t="s">
        <v>41</v>
      </c>
      <c r="M219" s="41">
        <v>228</v>
      </c>
      <c r="Z219" s="31">
        <f>Z218-7497.1</f>
        <v>28.099999999999454</v>
      </c>
    </row>
    <row r="220" spans="1:26" ht="24.75" customHeight="1">
      <c r="A220" s="110" t="s">
        <v>160</v>
      </c>
      <c r="B220" s="110"/>
      <c r="C220" s="110"/>
      <c r="D220" s="72"/>
      <c r="E220" s="32" t="s">
        <v>20</v>
      </c>
      <c r="F220" s="82">
        <f>F161</f>
        <v>3</v>
      </c>
      <c r="G220" s="38">
        <f t="shared" ref="G220:G221" si="30">H220+I220</f>
        <v>27329.000000000004</v>
      </c>
      <c r="H220" s="39">
        <f>H161</f>
        <v>0</v>
      </c>
      <c r="I220" s="112">
        <f>I161</f>
        <v>27329.000000000004</v>
      </c>
      <c r="J220" s="113"/>
      <c r="K220" s="75">
        <v>112</v>
      </c>
      <c r="L220" s="40" t="s">
        <v>45</v>
      </c>
      <c r="M220" s="41">
        <v>600</v>
      </c>
    </row>
    <row r="221" spans="1:26" ht="30" customHeight="1">
      <c r="A221" s="114" t="s">
        <v>158</v>
      </c>
      <c r="B221" s="115"/>
      <c r="C221" s="116"/>
      <c r="D221" s="72"/>
      <c r="E221" s="32" t="s">
        <v>57</v>
      </c>
      <c r="F221" s="80">
        <v>1</v>
      </c>
      <c r="G221" s="38">
        <f t="shared" si="30"/>
        <v>22</v>
      </c>
      <c r="H221" s="39">
        <v>0</v>
      </c>
      <c r="I221" s="112">
        <v>22</v>
      </c>
      <c r="J221" s="113"/>
      <c r="K221" s="75"/>
      <c r="L221" s="40"/>
      <c r="M221" s="41"/>
    </row>
    <row r="222" spans="1:26" ht="37.5" customHeight="1">
      <c r="A222" s="110" t="s">
        <v>161</v>
      </c>
      <c r="B222" s="110"/>
      <c r="C222" s="110"/>
      <c r="D222" s="72"/>
      <c r="E222" s="32" t="s">
        <v>20</v>
      </c>
      <c r="F222" s="80">
        <f>F186</f>
        <v>6</v>
      </c>
      <c r="G222" s="38">
        <f>H222+I222</f>
        <v>26114.2</v>
      </c>
      <c r="H222" s="38">
        <f>H223</f>
        <v>0</v>
      </c>
      <c r="I222" s="128">
        <f>I223+I224+I225</f>
        <v>26114.2</v>
      </c>
      <c r="J222" s="129"/>
      <c r="K222" s="75">
        <v>112</v>
      </c>
      <c r="L222" s="40" t="s">
        <v>46</v>
      </c>
      <c r="M222" s="41">
        <v>600</v>
      </c>
      <c r="N222" s="33">
        <f>9355.07-I222</f>
        <v>-16759.13</v>
      </c>
    </row>
    <row r="223" spans="1:26" ht="32.25" customHeight="1">
      <c r="A223" s="114" t="s">
        <v>147</v>
      </c>
      <c r="B223" s="115"/>
      <c r="C223" s="116"/>
      <c r="D223" s="72"/>
      <c r="E223" s="32" t="s">
        <v>20</v>
      </c>
      <c r="F223" s="80">
        <f>F187</f>
        <v>6</v>
      </c>
      <c r="G223" s="38">
        <f>H223+I223</f>
        <v>9066.7999999999993</v>
      </c>
      <c r="H223" s="39">
        <f>H187</f>
        <v>0</v>
      </c>
      <c r="I223" s="112">
        <f>I169</f>
        <v>9066.7999999999993</v>
      </c>
      <c r="J223" s="113"/>
      <c r="K223" s="75">
        <v>112</v>
      </c>
      <c r="L223" s="40" t="s">
        <v>46</v>
      </c>
      <c r="M223" s="41">
        <v>600</v>
      </c>
      <c r="N223" s="33" t="e">
        <f>(I223+#REF!)-7149.4</f>
        <v>#REF!</v>
      </c>
    </row>
    <row r="224" spans="1:26" ht="21.75" customHeight="1">
      <c r="A224" s="114" t="s">
        <v>148</v>
      </c>
      <c r="B224" s="115"/>
      <c r="C224" s="116"/>
      <c r="D224" s="72"/>
      <c r="E224" s="32" t="s">
        <v>57</v>
      </c>
      <c r="F224" s="80">
        <v>3</v>
      </c>
      <c r="G224" s="38">
        <f t="shared" ref="G224" si="31">H224+I224</f>
        <v>214</v>
      </c>
      <c r="H224" s="39">
        <v>0</v>
      </c>
      <c r="I224" s="112">
        <f>I181</f>
        <v>214</v>
      </c>
      <c r="J224" s="113"/>
      <c r="K224" s="75">
        <v>112</v>
      </c>
      <c r="L224" s="40" t="s">
        <v>46</v>
      </c>
      <c r="M224" s="41">
        <v>600</v>
      </c>
      <c r="N224" s="33"/>
    </row>
    <row r="225" spans="1:26" ht="36" customHeight="1">
      <c r="A225" s="114" t="s">
        <v>152</v>
      </c>
      <c r="B225" s="115"/>
      <c r="C225" s="116"/>
      <c r="D225" s="72"/>
      <c r="E225" s="32" t="s">
        <v>57</v>
      </c>
      <c r="F225" s="80">
        <v>1</v>
      </c>
      <c r="G225" s="38">
        <f t="shared" ref="G225" si="32">H225+I225</f>
        <v>16833.400000000001</v>
      </c>
      <c r="H225" s="39">
        <v>0</v>
      </c>
      <c r="I225" s="112">
        <f>I182</f>
        <v>16833.400000000001</v>
      </c>
      <c r="J225" s="113"/>
      <c r="K225" s="75">
        <v>112</v>
      </c>
      <c r="L225" s="40" t="s">
        <v>46</v>
      </c>
      <c r="M225" s="41">
        <v>600</v>
      </c>
      <c r="N225" s="33"/>
    </row>
    <row r="226" spans="1:26">
      <c r="A226" s="110" t="s">
        <v>71</v>
      </c>
      <c r="B226" s="110"/>
      <c r="C226" s="110"/>
      <c r="D226" s="72"/>
      <c r="E226" s="72"/>
      <c r="F226" s="72"/>
      <c r="G226" s="64">
        <f t="shared" ref="G226" si="33">H226+I226</f>
        <v>31632.799999999999</v>
      </c>
      <c r="H226" s="75">
        <f>SUM(H229:H233)</f>
        <v>23151.8</v>
      </c>
      <c r="I226" s="118">
        <f>SUM(I229:J233)</f>
        <v>8481</v>
      </c>
      <c r="J226" s="118"/>
      <c r="K226" s="75"/>
      <c r="L226" s="72"/>
      <c r="M226" s="76"/>
    </row>
    <row r="227" spans="1:26">
      <c r="A227" s="110" t="s">
        <v>12</v>
      </c>
      <c r="B227" s="110"/>
      <c r="C227" s="110"/>
      <c r="D227" s="72"/>
      <c r="E227" s="72"/>
      <c r="F227" s="72"/>
      <c r="G227" s="75"/>
      <c r="H227" s="75"/>
      <c r="I227" s="118"/>
      <c r="J227" s="118"/>
      <c r="K227" s="75"/>
      <c r="L227" s="81"/>
      <c r="M227" s="76"/>
    </row>
    <row r="228" spans="1:26" ht="30.75" customHeight="1">
      <c r="A228" s="110" t="s">
        <v>159</v>
      </c>
      <c r="B228" s="110"/>
      <c r="C228" s="110"/>
      <c r="D228" s="72"/>
      <c r="E228" s="32"/>
      <c r="F228" s="37"/>
      <c r="G228" s="38">
        <f>H228+I228</f>
        <v>31632.799999999999</v>
      </c>
      <c r="H228" s="39">
        <f>H229+H230+H231</f>
        <v>23151.8</v>
      </c>
      <c r="I228" s="111">
        <f>I229+I230+I231+I233</f>
        <v>8481</v>
      </c>
      <c r="J228" s="111"/>
      <c r="K228" s="39">
        <v>112</v>
      </c>
      <c r="L228" s="40" t="s">
        <v>41</v>
      </c>
      <c r="M228" s="41">
        <v>228</v>
      </c>
      <c r="N228" s="33"/>
      <c r="O228" s="31"/>
      <c r="P228" s="31">
        <f>G228+G229</f>
        <v>31632.799999999999</v>
      </c>
      <c r="Z228" s="31">
        <f>G228+G229</f>
        <v>31632.799999999999</v>
      </c>
    </row>
    <row r="229" spans="1:26" ht="33.75" customHeight="1">
      <c r="A229" s="110" t="s">
        <v>150</v>
      </c>
      <c r="B229" s="110"/>
      <c r="C229" s="110"/>
      <c r="D229" s="72"/>
      <c r="E229" s="32" t="s">
        <v>57</v>
      </c>
      <c r="F229" s="37">
        <f>F64</f>
        <v>0</v>
      </c>
      <c r="G229" s="38">
        <f t="shared" ref="G229:G235" si="34">H229+I229</f>
        <v>0</v>
      </c>
      <c r="H229" s="39">
        <f>H64</f>
        <v>0</v>
      </c>
      <c r="I229" s="111">
        <f>J64</f>
        <v>0</v>
      </c>
      <c r="J229" s="111"/>
      <c r="K229" s="39">
        <v>112</v>
      </c>
      <c r="L229" s="40" t="s">
        <v>41</v>
      </c>
      <c r="M229" s="41">
        <v>228</v>
      </c>
      <c r="N229" s="33"/>
    </row>
    <row r="230" spans="1:26" ht="30.75" customHeight="1">
      <c r="A230" s="119" t="s">
        <v>143</v>
      </c>
      <c r="B230" s="120"/>
      <c r="C230" s="121"/>
      <c r="D230" s="72"/>
      <c r="E230" s="32" t="s">
        <v>20</v>
      </c>
      <c r="F230" s="37">
        <f>F95</f>
        <v>1</v>
      </c>
      <c r="G230" s="77">
        <f t="shared" si="34"/>
        <v>23175</v>
      </c>
      <c r="H230" s="78">
        <f>H95</f>
        <v>23151.8</v>
      </c>
      <c r="I230" s="112">
        <f>I95</f>
        <v>23.2</v>
      </c>
      <c r="J230" s="113"/>
      <c r="K230" s="78">
        <v>112</v>
      </c>
      <c r="L230" s="79" t="s">
        <v>41</v>
      </c>
      <c r="M230" s="41">
        <v>400</v>
      </c>
      <c r="N230" s="33">
        <f>I229+I230</f>
        <v>23.2</v>
      </c>
    </row>
    <row r="231" spans="1:26" ht="21" customHeight="1">
      <c r="A231" s="119" t="s">
        <v>144</v>
      </c>
      <c r="B231" s="120"/>
      <c r="C231" s="121"/>
      <c r="D231" s="72"/>
      <c r="E231" s="32" t="s">
        <v>20</v>
      </c>
      <c r="F231" s="80">
        <f>F131</f>
        <v>1</v>
      </c>
      <c r="G231" s="38">
        <f t="shared" si="34"/>
        <v>0</v>
      </c>
      <c r="H231" s="39">
        <f>G131</f>
        <v>0</v>
      </c>
      <c r="I231" s="112">
        <v>0</v>
      </c>
      <c r="J231" s="113"/>
      <c r="K231" s="75">
        <v>112</v>
      </c>
      <c r="L231" s="40" t="s">
        <v>41</v>
      </c>
      <c r="M231" s="41">
        <v>228</v>
      </c>
    </row>
    <row r="232" spans="1:26" ht="30" customHeight="1">
      <c r="A232" s="110" t="s">
        <v>162</v>
      </c>
      <c r="B232" s="110"/>
      <c r="C232" s="110"/>
      <c r="D232" s="72"/>
      <c r="E232" s="32" t="s">
        <v>20</v>
      </c>
      <c r="F232" s="82">
        <f>F162</f>
        <v>0</v>
      </c>
      <c r="G232" s="38">
        <f t="shared" si="34"/>
        <v>0</v>
      </c>
      <c r="H232" s="39">
        <f>H162</f>
        <v>0</v>
      </c>
      <c r="I232" s="118">
        <f>I162</f>
        <v>0</v>
      </c>
      <c r="J232" s="118"/>
      <c r="K232" s="75">
        <v>112</v>
      </c>
      <c r="L232" s="40" t="s">
        <v>45</v>
      </c>
      <c r="M232" s="41">
        <v>600</v>
      </c>
    </row>
    <row r="233" spans="1:26" ht="39" customHeight="1">
      <c r="A233" s="110" t="s">
        <v>161</v>
      </c>
      <c r="B233" s="110"/>
      <c r="C233" s="110"/>
      <c r="D233" s="72"/>
      <c r="E233" s="32"/>
      <c r="F233" s="80"/>
      <c r="G233" s="38">
        <f t="shared" si="34"/>
        <v>8457.7999999999993</v>
      </c>
      <c r="H233" s="39">
        <v>0</v>
      </c>
      <c r="I233" s="112">
        <f>I234+I235</f>
        <v>8457.7999999999993</v>
      </c>
      <c r="J233" s="113"/>
      <c r="K233" s="75">
        <v>112</v>
      </c>
      <c r="L233" s="40" t="s">
        <v>46</v>
      </c>
      <c r="M233" s="41">
        <v>600</v>
      </c>
      <c r="N233" s="33">
        <f>9355.07-I233</f>
        <v>897.27000000000044</v>
      </c>
    </row>
    <row r="234" spans="1:26" ht="32.25" customHeight="1">
      <c r="A234" s="114" t="s">
        <v>147</v>
      </c>
      <c r="B234" s="115"/>
      <c r="C234" s="116"/>
      <c r="D234" s="72"/>
      <c r="E234" s="32" t="s">
        <v>20</v>
      </c>
      <c r="F234" s="80">
        <f>F188</f>
        <v>6</v>
      </c>
      <c r="G234" s="38">
        <f t="shared" si="34"/>
        <v>8457.7999999999993</v>
      </c>
      <c r="H234" s="39">
        <f>H188</f>
        <v>0</v>
      </c>
      <c r="I234" s="112">
        <f>I188</f>
        <v>8457.7999999999993</v>
      </c>
      <c r="J234" s="113"/>
      <c r="K234" s="75">
        <v>112</v>
      </c>
      <c r="L234" s="40" t="s">
        <v>46</v>
      </c>
      <c r="M234" s="41">
        <v>600</v>
      </c>
      <c r="N234" s="33">
        <f>(I234+I235)-7149.4</f>
        <v>1308.3999999999996</v>
      </c>
    </row>
    <row r="235" spans="1:26" ht="21.75" customHeight="1">
      <c r="A235" s="114" t="s">
        <v>149</v>
      </c>
      <c r="B235" s="115"/>
      <c r="C235" s="116"/>
      <c r="D235" s="72"/>
      <c r="E235" s="32"/>
      <c r="F235" s="80"/>
      <c r="G235" s="38">
        <f t="shared" si="34"/>
        <v>0</v>
      </c>
      <c r="H235" s="39">
        <v>0</v>
      </c>
      <c r="I235" s="112">
        <v>0</v>
      </c>
      <c r="J235" s="113"/>
      <c r="K235" s="75">
        <v>112</v>
      </c>
      <c r="L235" s="40" t="s">
        <v>46</v>
      </c>
      <c r="M235" s="41">
        <v>600</v>
      </c>
      <c r="N235" s="33"/>
    </row>
    <row r="236" spans="1:26">
      <c r="A236" s="110" t="s">
        <v>122</v>
      </c>
      <c r="B236" s="110"/>
      <c r="C236" s="110"/>
      <c r="D236" s="72"/>
      <c r="E236" s="72"/>
      <c r="F236" s="72"/>
      <c r="G236" s="64">
        <f t="shared" si="29"/>
        <v>31632.799999999999</v>
      </c>
      <c r="H236" s="75">
        <f>SUM(H239:H243)</f>
        <v>23151.8</v>
      </c>
      <c r="I236" s="118">
        <f>SUM(I239:J243)</f>
        <v>8481</v>
      </c>
      <c r="J236" s="118"/>
      <c r="K236" s="75"/>
      <c r="L236" s="72"/>
      <c r="M236" s="76"/>
    </row>
    <row r="237" spans="1:26">
      <c r="A237" s="110" t="s">
        <v>12</v>
      </c>
      <c r="B237" s="110"/>
      <c r="C237" s="110"/>
      <c r="D237" s="72"/>
      <c r="E237" s="72"/>
      <c r="F237" s="72"/>
      <c r="G237" s="75"/>
      <c r="H237" s="75"/>
      <c r="I237" s="118"/>
      <c r="J237" s="118"/>
      <c r="K237" s="75"/>
      <c r="L237" s="81"/>
      <c r="M237" s="76"/>
    </row>
    <row r="238" spans="1:26" ht="30.75" customHeight="1">
      <c r="A238" s="110" t="s">
        <v>159</v>
      </c>
      <c r="B238" s="110"/>
      <c r="C238" s="110"/>
      <c r="D238" s="72"/>
      <c r="E238" s="32"/>
      <c r="F238" s="37"/>
      <c r="G238" s="38">
        <f>H238+I238</f>
        <v>31632.799999999999</v>
      </c>
      <c r="H238" s="39">
        <f>H239+H240+H241</f>
        <v>23151.8</v>
      </c>
      <c r="I238" s="111">
        <f>I239+I240+I241+I243</f>
        <v>8481</v>
      </c>
      <c r="J238" s="111"/>
      <c r="K238" s="39">
        <v>112</v>
      </c>
      <c r="L238" s="40" t="s">
        <v>41</v>
      </c>
      <c r="M238" s="41">
        <v>228</v>
      </c>
      <c r="N238" s="33"/>
      <c r="O238" s="31"/>
      <c r="P238" s="31">
        <f>G238+G239</f>
        <v>31632.799999999999</v>
      </c>
      <c r="Z238" s="31">
        <f>G238+G239</f>
        <v>31632.799999999999</v>
      </c>
    </row>
    <row r="239" spans="1:26" ht="33.75" customHeight="1">
      <c r="A239" s="110" t="s">
        <v>142</v>
      </c>
      <c r="B239" s="110"/>
      <c r="C239" s="110"/>
      <c r="D239" s="72"/>
      <c r="E239" s="32" t="s">
        <v>57</v>
      </c>
      <c r="F239" s="37">
        <f>F64</f>
        <v>0</v>
      </c>
      <c r="G239" s="38">
        <f t="shared" ref="G239:G245" si="35">H239+I239</f>
        <v>0</v>
      </c>
      <c r="H239" s="39">
        <f>H65</f>
        <v>0</v>
      </c>
      <c r="I239" s="111">
        <f>I65</f>
        <v>0</v>
      </c>
      <c r="J239" s="111"/>
      <c r="K239" s="39">
        <v>112</v>
      </c>
      <c r="L239" s="40" t="s">
        <v>41</v>
      </c>
      <c r="M239" s="41">
        <v>228</v>
      </c>
      <c r="N239" s="33"/>
    </row>
    <row r="240" spans="1:26" ht="30.75" customHeight="1">
      <c r="A240" s="119" t="s">
        <v>143</v>
      </c>
      <c r="B240" s="120"/>
      <c r="C240" s="121"/>
      <c r="D240" s="72"/>
      <c r="E240" s="32" t="s">
        <v>20</v>
      </c>
      <c r="F240" s="37">
        <f>F96</f>
        <v>1</v>
      </c>
      <c r="G240" s="77">
        <f t="shared" si="35"/>
        <v>23175</v>
      </c>
      <c r="H240" s="78">
        <f>H96</f>
        <v>23151.8</v>
      </c>
      <c r="I240" s="112">
        <f>J96</f>
        <v>23.2</v>
      </c>
      <c r="J240" s="113"/>
      <c r="K240" s="78">
        <v>112</v>
      </c>
      <c r="L240" s="79" t="s">
        <v>41</v>
      </c>
      <c r="M240" s="41">
        <v>400</v>
      </c>
      <c r="N240" s="33">
        <f>I239+I240</f>
        <v>23.2</v>
      </c>
    </row>
    <row r="241" spans="1:14" ht="21" customHeight="1">
      <c r="A241" s="114" t="s">
        <v>144</v>
      </c>
      <c r="B241" s="115"/>
      <c r="C241" s="116"/>
      <c r="D241" s="72"/>
      <c r="E241" s="32" t="s">
        <v>20</v>
      </c>
      <c r="F241" s="80">
        <f>F131</f>
        <v>1</v>
      </c>
      <c r="G241" s="38">
        <f t="shared" si="35"/>
        <v>0</v>
      </c>
      <c r="H241" s="39">
        <f>H164</f>
        <v>0</v>
      </c>
      <c r="I241" s="112">
        <f>J132</f>
        <v>0</v>
      </c>
      <c r="J241" s="113"/>
      <c r="K241" s="75">
        <v>112</v>
      </c>
      <c r="L241" s="40" t="s">
        <v>41</v>
      </c>
      <c r="M241" s="41">
        <v>228</v>
      </c>
    </row>
    <row r="242" spans="1:14" ht="24" customHeight="1">
      <c r="A242" s="110" t="s">
        <v>162</v>
      </c>
      <c r="B242" s="110"/>
      <c r="C242" s="110"/>
      <c r="D242" s="72"/>
      <c r="E242" s="32" t="s">
        <v>20</v>
      </c>
      <c r="F242" s="72">
        <f>F163</f>
        <v>0</v>
      </c>
      <c r="G242" s="38">
        <f t="shared" si="35"/>
        <v>0</v>
      </c>
      <c r="H242" s="39">
        <f>H163</f>
        <v>0</v>
      </c>
      <c r="I242" s="118">
        <f>J163</f>
        <v>0</v>
      </c>
      <c r="J242" s="118"/>
      <c r="K242" s="75">
        <v>112</v>
      </c>
      <c r="L242" s="40" t="s">
        <v>45</v>
      </c>
      <c r="M242" s="41">
        <v>600</v>
      </c>
    </row>
    <row r="243" spans="1:14" ht="33.75" customHeight="1">
      <c r="A243" s="110" t="s">
        <v>161</v>
      </c>
      <c r="B243" s="110"/>
      <c r="C243" s="110"/>
      <c r="D243" s="72"/>
      <c r="E243" s="32"/>
      <c r="F243" s="80"/>
      <c r="G243" s="38">
        <f t="shared" si="35"/>
        <v>8457.7999999999993</v>
      </c>
      <c r="H243" s="39">
        <v>0</v>
      </c>
      <c r="I243" s="112">
        <f>I244+I245</f>
        <v>8457.7999999999993</v>
      </c>
      <c r="J243" s="113"/>
      <c r="K243" s="75">
        <v>112</v>
      </c>
      <c r="L243" s="40" t="s">
        <v>46</v>
      </c>
      <c r="M243" s="41">
        <v>600</v>
      </c>
      <c r="N243" s="33">
        <f>9355.07-I243</f>
        <v>897.27000000000044</v>
      </c>
    </row>
    <row r="244" spans="1:14" ht="32.25" customHeight="1">
      <c r="A244" s="114" t="s">
        <v>147</v>
      </c>
      <c r="B244" s="115"/>
      <c r="C244" s="116"/>
      <c r="D244" s="72"/>
      <c r="E244" s="32" t="s">
        <v>20</v>
      </c>
      <c r="F244" s="80">
        <f>F189</f>
        <v>6</v>
      </c>
      <c r="G244" s="38">
        <f t="shared" si="35"/>
        <v>8457.7999999999993</v>
      </c>
      <c r="H244" s="39">
        <f>H189</f>
        <v>0</v>
      </c>
      <c r="I244" s="112">
        <f>I189</f>
        <v>8457.7999999999993</v>
      </c>
      <c r="J244" s="113"/>
      <c r="K244" s="75">
        <v>112</v>
      </c>
      <c r="L244" s="40" t="s">
        <v>46</v>
      </c>
      <c r="M244" s="41">
        <v>600</v>
      </c>
      <c r="N244" s="33">
        <f>(I244+I245)-7149.4</f>
        <v>1308.3999999999996</v>
      </c>
    </row>
    <row r="245" spans="1:14" ht="21" customHeight="1">
      <c r="A245" s="114" t="s">
        <v>149</v>
      </c>
      <c r="B245" s="115"/>
      <c r="C245" s="116"/>
      <c r="D245" s="72"/>
      <c r="E245" s="32"/>
      <c r="F245" s="80"/>
      <c r="G245" s="38">
        <f t="shared" si="35"/>
        <v>0</v>
      </c>
      <c r="H245" s="39">
        <v>0</v>
      </c>
      <c r="I245" s="112">
        <v>0</v>
      </c>
      <c r="J245" s="113"/>
      <c r="K245" s="75">
        <v>112</v>
      </c>
      <c r="L245" s="40" t="s">
        <v>46</v>
      </c>
      <c r="M245" s="41">
        <v>600</v>
      </c>
      <c r="N245" s="33"/>
    </row>
    <row r="246" spans="1:14">
      <c r="A246" s="193" t="s">
        <v>127</v>
      </c>
      <c r="B246" s="193"/>
      <c r="C246" s="193"/>
      <c r="D246" s="83"/>
      <c r="E246" s="83"/>
      <c r="F246" s="83"/>
      <c r="G246" s="84">
        <f>G190+G203+G214+G236+G226</f>
        <v>197541.04958999998</v>
      </c>
      <c r="H246" s="84">
        <f>H190+H203+H214+H236+H226</f>
        <v>81522.210000000006</v>
      </c>
      <c r="I246" s="194">
        <f>I190+I203+I214+I236+I226</f>
        <v>116018.83959</v>
      </c>
      <c r="J246" s="195"/>
      <c r="K246" s="84"/>
      <c r="L246" s="83"/>
      <c r="M246" s="83"/>
      <c r="N246" s="33"/>
    </row>
    <row r="247" spans="1:14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</row>
    <row r="248" spans="1:14" ht="15.75">
      <c r="A248" s="86"/>
      <c r="G248" s="33"/>
      <c r="H248" s="33"/>
      <c r="J248" s="33"/>
    </row>
    <row r="249" spans="1:14" ht="15.75">
      <c r="A249" s="86"/>
      <c r="G249" s="33"/>
      <c r="H249" s="33"/>
    </row>
    <row r="250" spans="1:14" ht="15.75">
      <c r="A250" s="86"/>
      <c r="G250" s="33"/>
    </row>
    <row r="251" spans="1:14" ht="15.75">
      <c r="A251" s="86"/>
    </row>
    <row r="252" spans="1:14" ht="15.75">
      <c r="A252" s="86"/>
    </row>
  </sheetData>
  <mergeCells count="301">
    <mergeCell ref="I189:J189"/>
    <mergeCell ref="B180:C180"/>
    <mergeCell ref="D179:D180"/>
    <mergeCell ref="I167:K167"/>
    <mergeCell ref="I170:K170"/>
    <mergeCell ref="K172:K178"/>
    <mergeCell ref="B182:C182"/>
    <mergeCell ref="I182:J182"/>
    <mergeCell ref="I209:J209"/>
    <mergeCell ref="B181:C181"/>
    <mergeCell ref="I181:J181"/>
    <mergeCell ref="I194:J194"/>
    <mergeCell ref="I197:J197"/>
    <mergeCell ref="A195:C195"/>
    <mergeCell ref="I195:J195"/>
    <mergeCell ref="I208:J208"/>
    <mergeCell ref="A209:C209"/>
    <mergeCell ref="A198:C198"/>
    <mergeCell ref="I198:J198"/>
    <mergeCell ref="I202:J202"/>
    <mergeCell ref="A202:C202"/>
    <mergeCell ref="L136:L138"/>
    <mergeCell ref="M136:M138"/>
    <mergeCell ref="A224:C224"/>
    <mergeCell ref="I224:J224"/>
    <mergeCell ref="A167:A171"/>
    <mergeCell ref="A172:A184"/>
    <mergeCell ref="A214:C214"/>
    <mergeCell ref="I214:J214"/>
    <mergeCell ref="A215:C215"/>
    <mergeCell ref="I215:J215"/>
    <mergeCell ref="I175:J175"/>
    <mergeCell ref="I174:J174"/>
    <mergeCell ref="B173:C173"/>
    <mergeCell ref="D172:D175"/>
    <mergeCell ref="I173:J173"/>
    <mergeCell ref="B172:C172"/>
    <mergeCell ref="B179:C179"/>
    <mergeCell ref="I179:J179"/>
    <mergeCell ref="B183:C183"/>
    <mergeCell ref="I183:J183"/>
    <mergeCell ref="B184:C184"/>
    <mergeCell ref="A165:J165"/>
    <mergeCell ref="A206:C206"/>
    <mergeCell ref="I206:J206"/>
    <mergeCell ref="A225:C225"/>
    <mergeCell ref="I225:J225"/>
    <mergeCell ref="A212:C212"/>
    <mergeCell ref="I212:K212"/>
    <mergeCell ref="A208:C208"/>
    <mergeCell ref="A207:C207"/>
    <mergeCell ref="I207:J207"/>
    <mergeCell ref="A216:C216"/>
    <mergeCell ref="I216:J216"/>
    <mergeCell ref="I211:J211"/>
    <mergeCell ref="A210:C210"/>
    <mergeCell ref="A244:C244"/>
    <mergeCell ref="I244:J244"/>
    <mergeCell ref="A217:C217"/>
    <mergeCell ref="I217:J217"/>
    <mergeCell ref="A218:C218"/>
    <mergeCell ref="I218:J218"/>
    <mergeCell ref="A222:C222"/>
    <mergeCell ref="I222:J222"/>
    <mergeCell ref="A219:C219"/>
    <mergeCell ref="I219:J219"/>
    <mergeCell ref="A234:C234"/>
    <mergeCell ref="I234:J234"/>
    <mergeCell ref="A243:C243"/>
    <mergeCell ref="I243:J243"/>
    <mergeCell ref="A226:C226"/>
    <mergeCell ref="I226:J226"/>
    <mergeCell ref="A227:C227"/>
    <mergeCell ref="I227:J227"/>
    <mergeCell ref="A229:C229"/>
    <mergeCell ref="I229:J229"/>
    <mergeCell ref="A230:C230"/>
    <mergeCell ref="I230:J230"/>
    <mergeCell ref="A231:C231"/>
    <mergeCell ref="I231:J231"/>
    <mergeCell ref="A51:A55"/>
    <mergeCell ref="A98:A102"/>
    <mergeCell ref="B98:C102"/>
    <mergeCell ref="E98:E102"/>
    <mergeCell ref="A103:A107"/>
    <mergeCell ref="B103:C107"/>
    <mergeCell ref="E103:E107"/>
    <mergeCell ref="E82:E86"/>
    <mergeCell ref="A56:A60"/>
    <mergeCell ref="B56:C60"/>
    <mergeCell ref="E56:E60"/>
    <mergeCell ref="A97:J97"/>
    <mergeCell ref="A66:J66"/>
    <mergeCell ref="I65:J65"/>
    <mergeCell ref="I62:J62"/>
    <mergeCell ref="I63:J63"/>
    <mergeCell ref="A61:C65"/>
    <mergeCell ref="I92:J92"/>
    <mergeCell ref="I93:J93"/>
    <mergeCell ref="I94:J94"/>
    <mergeCell ref="I95:J95"/>
    <mergeCell ref="M172:M178"/>
    <mergeCell ref="M154:M156"/>
    <mergeCell ref="M98:M116"/>
    <mergeCell ref="M16:M53"/>
    <mergeCell ref="A199:C199"/>
    <mergeCell ref="A200:C200"/>
    <mergeCell ref="A201:C201"/>
    <mergeCell ref="I199:K199"/>
    <mergeCell ref="I200:K200"/>
    <mergeCell ref="I201:K201"/>
    <mergeCell ref="A196:C196"/>
    <mergeCell ref="I196:J196"/>
    <mergeCell ref="I192:J192"/>
    <mergeCell ref="A193:C193"/>
    <mergeCell ref="I193:J193"/>
    <mergeCell ref="B176:C178"/>
    <mergeCell ref="I176:J176"/>
    <mergeCell ref="I177:J177"/>
    <mergeCell ref="I178:J178"/>
    <mergeCell ref="A190:C190"/>
    <mergeCell ref="I190:J190"/>
    <mergeCell ref="B175:C175"/>
    <mergeCell ref="K67:K69"/>
    <mergeCell ref="L67:L89"/>
    <mergeCell ref="A246:C246"/>
    <mergeCell ref="I246:J246"/>
    <mergeCell ref="A236:C236"/>
    <mergeCell ref="I236:J236"/>
    <mergeCell ref="A237:C237"/>
    <mergeCell ref="I237:J237"/>
    <mergeCell ref="A239:C239"/>
    <mergeCell ref="I239:J239"/>
    <mergeCell ref="A220:C220"/>
    <mergeCell ref="I220:J220"/>
    <mergeCell ref="A240:C240"/>
    <mergeCell ref="I240:J240"/>
    <mergeCell ref="A241:C241"/>
    <mergeCell ref="I241:J241"/>
    <mergeCell ref="A223:C223"/>
    <mergeCell ref="I223:J223"/>
    <mergeCell ref="A242:C242"/>
    <mergeCell ref="I242:J242"/>
    <mergeCell ref="A245:C245"/>
    <mergeCell ref="I245:J245"/>
    <mergeCell ref="A235:C235"/>
    <mergeCell ref="I235:J235"/>
    <mergeCell ref="A233:C233"/>
    <mergeCell ref="I233:J233"/>
    <mergeCell ref="K98:K100"/>
    <mergeCell ref="L98:L116"/>
    <mergeCell ref="K103:K105"/>
    <mergeCell ref="K113:K115"/>
    <mergeCell ref="K108:K110"/>
    <mergeCell ref="K118:K120"/>
    <mergeCell ref="A164:J164"/>
    <mergeCell ref="A67:A71"/>
    <mergeCell ref="B67:C71"/>
    <mergeCell ref="B72:C76"/>
    <mergeCell ref="A72:A76"/>
    <mergeCell ref="B77:C81"/>
    <mergeCell ref="A77:A81"/>
    <mergeCell ref="B87:C91"/>
    <mergeCell ref="A87:A91"/>
    <mergeCell ref="E87:E91"/>
    <mergeCell ref="E77:E81"/>
    <mergeCell ref="E72:E76"/>
    <mergeCell ref="E67:E71"/>
    <mergeCell ref="A92:C96"/>
    <mergeCell ref="A82:A86"/>
    <mergeCell ref="B82:C86"/>
    <mergeCell ref="I129:J129"/>
    <mergeCell ref="I130:J130"/>
    <mergeCell ref="E46:E50"/>
    <mergeCell ref="E41:E45"/>
    <mergeCell ref="E36:E40"/>
    <mergeCell ref="E31:E35"/>
    <mergeCell ref="E26:E30"/>
    <mergeCell ref="A16:A20"/>
    <mergeCell ref="B16:C20"/>
    <mergeCell ref="A21:A25"/>
    <mergeCell ref="A26:A30"/>
    <mergeCell ref="A31:A35"/>
    <mergeCell ref="E21:E25"/>
    <mergeCell ref="A41:A45"/>
    <mergeCell ref="A46:A50"/>
    <mergeCell ref="A36:A40"/>
    <mergeCell ref="A13:J13"/>
    <mergeCell ref="A14:J14"/>
    <mergeCell ref="A15:J15"/>
    <mergeCell ref="M67:M89"/>
    <mergeCell ref="I61:J61"/>
    <mergeCell ref="K77:K79"/>
    <mergeCell ref="K72:K74"/>
    <mergeCell ref="K10:K11"/>
    <mergeCell ref="L10:L11"/>
    <mergeCell ref="M10:M11"/>
    <mergeCell ref="I11:J11"/>
    <mergeCell ref="B12:C12"/>
    <mergeCell ref="I12:J12"/>
    <mergeCell ref="K16:K53"/>
    <mergeCell ref="L16:L53"/>
    <mergeCell ref="E16:E20"/>
    <mergeCell ref="B21:C25"/>
    <mergeCell ref="B26:C30"/>
    <mergeCell ref="B31:C35"/>
    <mergeCell ref="B36:C40"/>
    <mergeCell ref="B41:C45"/>
    <mergeCell ref="B46:C50"/>
    <mergeCell ref="B51:C55"/>
    <mergeCell ref="E51:E55"/>
    <mergeCell ref="K4:L4"/>
    <mergeCell ref="K5:L5"/>
    <mergeCell ref="A7:M7"/>
    <mergeCell ref="A8:M8"/>
    <mergeCell ref="A9:M9"/>
    <mergeCell ref="A10:A11"/>
    <mergeCell ref="B10:C11"/>
    <mergeCell ref="D10:D11"/>
    <mergeCell ref="E10:F10"/>
    <mergeCell ref="G10:J10"/>
    <mergeCell ref="A134:J134"/>
    <mergeCell ref="A135:J135"/>
    <mergeCell ref="A146:J146"/>
    <mergeCell ref="A123:A127"/>
    <mergeCell ref="B123:C127"/>
    <mergeCell ref="E123:E127"/>
    <mergeCell ref="I161:J161"/>
    <mergeCell ref="I162:J162"/>
    <mergeCell ref="A133:J133"/>
    <mergeCell ref="A128:C132"/>
    <mergeCell ref="A141:A145"/>
    <mergeCell ref="B153:C153"/>
    <mergeCell ref="I153:J153"/>
    <mergeCell ref="A136:A140"/>
    <mergeCell ref="B136:C140"/>
    <mergeCell ref="E136:E140"/>
    <mergeCell ref="B154:C158"/>
    <mergeCell ref="E141:E145"/>
    <mergeCell ref="E154:E158"/>
    <mergeCell ref="B141:C145"/>
    <mergeCell ref="A154:A158"/>
    <mergeCell ref="B147:C147"/>
    <mergeCell ref="A108:A112"/>
    <mergeCell ref="B108:C112"/>
    <mergeCell ref="E108:E112"/>
    <mergeCell ref="A113:A117"/>
    <mergeCell ref="B113:C117"/>
    <mergeCell ref="E113:E117"/>
    <mergeCell ref="I131:J131"/>
    <mergeCell ref="A118:A122"/>
    <mergeCell ref="B118:C122"/>
    <mergeCell ref="E118:E122"/>
    <mergeCell ref="M148:M150"/>
    <mergeCell ref="I185:J185"/>
    <mergeCell ref="I186:J186"/>
    <mergeCell ref="I187:J187"/>
    <mergeCell ref="I188:J188"/>
    <mergeCell ref="I128:J128"/>
    <mergeCell ref="A185:C189"/>
    <mergeCell ref="I180:J180"/>
    <mergeCell ref="I172:J172"/>
    <mergeCell ref="B167:C171"/>
    <mergeCell ref="B174:C174"/>
    <mergeCell ref="A148:A152"/>
    <mergeCell ref="B148:C152"/>
    <mergeCell ref="E148:E152"/>
    <mergeCell ref="M141:M143"/>
    <mergeCell ref="L141:L143"/>
    <mergeCell ref="L172:L178"/>
    <mergeCell ref="L154:L156"/>
    <mergeCell ref="B166:C166"/>
    <mergeCell ref="I166:J166"/>
    <mergeCell ref="I169:J169"/>
    <mergeCell ref="I159:J159"/>
    <mergeCell ref="I160:J160"/>
    <mergeCell ref="A159:C163"/>
    <mergeCell ref="A228:C228"/>
    <mergeCell ref="I228:J228"/>
    <mergeCell ref="A238:C238"/>
    <mergeCell ref="I238:J238"/>
    <mergeCell ref="I221:J221"/>
    <mergeCell ref="A221:C221"/>
    <mergeCell ref="L148:L150"/>
    <mergeCell ref="A232:C232"/>
    <mergeCell ref="I232:J232"/>
    <mergeCell ref="I210:J210"/>
    <mergeCell ref="A211:C211"/>
    <mergeCell ref="I191:J191"/>
    <mergeCell ref="A192:C192"/>
    <mergeCell ref="A191:C191"/>
    <mergeCell ref="A203:C203"/>
    <mergeCell ref="I203:J203"/>
    <mergeCell ref="A204:C204"/>
    <mergeCell ref="I204:J204"/>
    <mergeCell ref="A205:C205"/>
    <mergeCell ref="I205:J205"/>
    <mergeCell ref="A194:C194"/>
    <mergeCell ref="A213:C213"/>
    <mergeCell ref="I213:K213"/>
    <mergeCell ref="A197:C197"/>
  </mergeCells>
  <hyperlinks>
    <hyperlink ref="M10" r:id="rId1" display="consultantplus://offline/ref=0AC8B8BC82DCDE8D6B297C22320C495E5D99582F7E16077780215628B0452B02F74334F2DF64B701N0h9E"/>
  </hyperlinks>
  <pageMargins left="0.9055118110236221" right="0.31496062992125984" top="0.55118110236220474" bottom="0.55118110236220474" header="0.31496062992125984" footer="0.31496062992125984"/>
  <pageSetup paperSize="9" scale="6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tabSelected="1" topLeftCell="A13" zoomScale="90" zoomScaleNormal="90" workbookViewId="0">
      <selection activeCell="J6" sqref="J6"/>
    </sheetView>
  </sheetViews>
  <sheetFormatPr defaultRowHeight="15"/>
  <cols>
    <col min="1" max="1" width="10" style="104" customWidth="1"/>
    <col min="2" max="2" width="33.140625" style="104" customWidth="1"/>
    <col min="3" max="3" width="38" style="104" customWidth="1"/>
    <col min="4" max="4" width="42.85546875" style="104" customWidth="1"/>
    <col min="5" max="5" width="20.28515625" style="104" customWidth="1"/>
    <col min="6" max="6" width="16.28515625" style="104" customWidth="1"/>
    <col min="7" max="7" width="16.5703125" style="104" customWidth="1"/>
    <col min="8" max="8" width="9.140625" style="104" customWidth="1"/>
    <col min="9" max="9" width="9.85546875" style="104" customWidth="1"/>
    <col min="10" max="11" width="15" style="104" customWidth="1"/>
    <col min="12" max="12" width="16.140625" style="104" customWidth="1"/>
    <col min="13" max="13" width="14.5703125" style="104" bestFit="1" customWidth="1"/>
    <col min="14" max="16384" width="9.140625" style="104"/>
  </cols>
  <sheetData>
    <row r="1" spans="1:12" s="102" customFormat="1" ht="20.25" customHeight="1">
      <c r="K1" s="109" t="s">
        <v>163</v>
      </c>
      <c r="L1" s="103"/>
    </row>
    <row r="2" spans="1:12" s="102" customFormat="1" ht="16.5" customHeight="1">
      <c r="K2" s="109" t="s">
        <v>155</v>
      </c>
      <c r="L2" s="103"/>
    </row>
    <row r="3" spans="1:12" s="102" customFormat="1" ht="18.75" customHeight="1">
      <c r="K3" s="109" t="s">
        <v>164</v>
      </c>
      <c r="L3" s="103"/>
    </row>
    <row r="4" spans="1:12" s="102" customFormat="1" ht="18.75" customHeight="1">
      <c r="K4" s="109" t="s">
        <v>156</v>
      </c>
      <c r="L4" s="14"/>
    </row>
    <row r="5" spans="1:12" s="102" customFormat="1" ht="21.95" customHeight="1">
      <c r="G5" s="17"/>
      <c r="K5" s="109" t="s">
        <v>165</v>
      </c>
      <c r="L5" s="14"/>
    </row>
    <row r="6" spans="1:12" ht="16.5">
      <c r="H6" s="6"/>
      <c r="I6" s="6"/>
      <c r="J6" s="6"/>
      <c r="K6" s="6"/>
      <c r="L6" s="6"/>
    </row>
    <row r="7" spans="1:12" ht="16.5">
      <c r="A7" s="220" t="s">
        <v>99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87"/>
    </row>
    <row r="8" spans="1:12" ht="16.5">
      <c r="A8" s="218"/>
      <c r="B8" s="218"/>
      <c r="C8" s="218"/>
      <c r="D8" s="218"/>
      <c r="E8" s="218"/>
      <c r="F8" s="219"/>
      <c r="G8" s="219"/>
      <c r="H8" s="219"/>
      <c r="I8" s="219"/>
      <c r="J8" s="219"/>
      <c r="K8" s="219"/>
      <c r="L8" s="88"/>
    </row>
    <row r="9" spans="1:12" ht="31.5" customHeight="1">
      <c r="A9" s="221" t="s">
        <v>2</v>
      </c>
      <c r="B9" s="223" t="s">
        <v>3</v>
      </c>
      <c r="C9" s="224"/>
      <c r="D9" s="221" t="s">
        <v>100</v>
      </c>
      <c r="E9" s="221" t="s">
        <v>101</v>
      </c>
      <c r="F9" s="229" t="s">
        <v>128</v>
      </c>
      <c r="G9" s="230"/>
      <c r="H9" s="230"/>
      <c r="I9" s="230"/>
      <c r="J9" s="230"/>
      <c r="K9" s="230"/>
      <c r="L9" s="231"/>
    </row>
    <row r="10" spans="1:12" ht="15.75">
      <c r="A10" s="222"/>
      <c r="B10" s="225"/>
      <c r="C10" s="226"/>
      <c r="D10" s="222"/>
      <c r="E10" s="222"/>
      <c r="F10" s="5" t="s">
        <v>7</v>
      </c>
      <c r="G10" s="5">
        <v>2021</v>
      </c>
      <c r="H10" s="227">
        <v>2022</v>
      </c>
      <c r="I10" s="228"/>
      <c r="J10" s="4">
        <v>2023</v>
      </c>
      <c r="K10" s="4">
        <v>2024</v>
      </c>
      <c r="L10" s="4">
        <v>2025</v>
      </c>
    </row>
    <row r="11" spans="1:12">
      <c r="A11" s="7">
        <v>1</v>
      </c>
      <c r="B11" s="232">
        <v>2</v>
      </c>
      <c r="C11" s="233"/>
      <c r="D11" s="89">
        <v>3</v>
      </c>
      <c r="E11" s="89">
        <v>4</v>
      </c>
      <c r="F11" s="7">
        <v>5</v>
      </c>
      <c r="G11" s="8">
        <v>6</v>
      </c>
      <c r="H11" s="234">
        <v>7</v>
      </c>
      <c r="I11" s="234"/>
      <c r="J11" s="7">
        <v>8</v>
      </c>
      <c r="K11" s="7">
        <v>9</v>
      </c>
      <c r="L11" s="7">
        <v>10</v>
      </c>
    </row>
    <row r="12" spans="1:12" ht="15" customHeight="1">
      <c r="A12" s="232" t="s">
        <v>102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3"/>
    </row>
    <row r="13" spans="1:12" ht="22.5" customHeight="1">
      <c r="A13" s="235" t="s">
        <v>103</v>
      </c>
      <c r="B13" s="211" t="s">
        <v>125</v>
      </c>
      <c r="C13" s="212"/>
      <c r="D13" s="209" t="s">
        <v>104</v>
      </c>
      <c r="E13" s="90" t="s">
        <v>105</v>
      </c>
      <c r="F13" s="3">
        <f>G13+H13+K13+J13+L13</f>
        <v>3097</v>
      </c>
      <c r="G13" s="3">
        <f>'[1]Приложение  1'!G15+'[1]Приложение  1'!G64</f>
        <v>1000</v>
      </c>
      <c r="H13" s="215">
        <f>'Приложение  1'!J17</f>
        <v>25</v>
      </c>
      <c r="I13" s="216"/>
      <c r="J13" s="3">
        <f>'Приложение  1'!J18+'Приложение  1'!J84+'Приложение  1'!J110</f>
        <v>2048.8000000000002</v>
      </c>
      <c r="K13" s="3"/>
      <c r="L13" s="3">
        <f>'Приложение  1'!J86</f>
        <v>23.2</v>
      </c>
    </row>
    <row r="14" spans="1:12" ht="22.5" customHeight="1">
      <c r="A14" s="236"/>
      <c r="B14" s="213"/>
      <c r="C14" s="214"/>
      <c r="D14" s="210"/>
      <c r="E14" s="91" t="s">
        <v>106</v>
      </c>
      <c r="F14" s="3">
        <f>G14+H14+K14+J14+L14</f>
        <v>23151.8</v>
      </c>
      <c r="G14" s="3">
        <v>0</v>
      </c>
      <c r="H14" s="216">
        <v>0</v>
      </c>
      <c r="I14" s="217"/>
      <c r="J14" s="3">
        <f>'Приложение  1'!H18+'Приложение  1'!H84+'Приложение  1'!H110</f>
        <v>0</v>
      </c>
      <c r="K14" s="3">
        <v>0</v>
      </c>
      <c r="L14" s="3">
        <f>'Приложение  1'!H86</f>
        <v>23151.8</v>
      </c>
    </row>
    <row r="15" spans="1:12" ht="22.5" customHeight="1">
      <c r="A15" s="209">
        <v>2</v>
      </c>
      <c r="B15" s="211" t="s">
        <v>126</v>
      </c>
      <c r="C15" s="212"/>
      <c r="D15" s="209" t="s">
        <v>131</v>
      </c>
      <c r="E15" s="90" t="s">
        <v>105</v>
      </c>
      <c r="F15" s="3">
        <f>G15+H15+K15+J15+L15</f>
        <v>3208.8</v>
      </c>
      <c r="G15" s="3">
        <f>'[1]Приложение  1'!J19+'[1]Приложение  1'!J54</f>
        <v>684.5</v>
      </c>
      <c r="H15" s="215">
        <f>'Приложение  1'!J22</f>
        <v>0</v>
      </c>
      <c r="I15" s="216"/>
      <c r="J15" s="3">
        <f>'Приложение  1'!J23</f>
        <v>2501.1000000000004</v>
      </c>
      <c r="K15" s="3">
        <f>'Приложение  1'!J75</f>
        <v>23.2</v>
      </c>
      <c r="L15" s="3">
        <f>'[1]Приложение  1'!K59</f>
        <v>0</v>
      </c>
    </row>
    <row r="16" spans="1:12" ht="22.5" customHeight="1">
      <c r="A16" s="210"/>
      <c r="B16" s="213"/>
      <c r="C16" s="214"/>
      <c r="D16" s="210"/>
      <c r="E16" s="91" t="s">
        <v>106</v>
      </c>
      <c r="F16" s="3">
        <f t="shared" ref="F16:F38" si="0">G16+H16+K16+J16+L16</f>
        <v>23151.8</v>
      </c>
      <c r="G16" s="3">
        <f>'[1]Приложение  1'!H56</f>
        <v>0</v>
      </c>
      <c r="H16" s="216">
        <f>'[1]Приложение  1'!H57</f>
        <v>0</v>
      </c>
      <c r="I16" s="217"/>
      <c r="J16" s="3">
        <f>'[1]Приложение  1'!G58</f>
        <v>0</v>
      </c>
      <c r="K16" s="3">
        <f>'Приложение  1'!H75</f>
        <v>23151.8</v>
      </c>
      <c r="L16" s="3">
        <f>'[1]Приложение  1'!I59</f>
        <v>0</v>
      </c>
    </row>
    <row r="17" spans="1:13" ht="26.25" customHeight="1">
      <c r="A17" s="209">
        <v>3</v>
      </c>
      <c r="B17" s="211" t="s">
        <v>54</v>
      </c>
      <c r="C17" s="212"/>
      <c r="D17" s="209" t="s">
        <v>107</v>
      </c>
      <c r="E17" s="90" t="s">
        <v>105</v>
      </c>
      <c r="F17" s="3">
        <f t="shared" si="0"/>
        <v>2946.3995900000004</v>
      </c>
      <c r="G17" s="3">
        <f>'[1]Приложение  1'!J23</f>
        <v>857.09959000000026</v>
      </c>
      <c r="H17" s="215">
        <f>'[1]Приложение  1'!J24</f>
        <v>2089.3000000000002</v>
      </c>
      <c r="I17" s="216"/>
      <c r="J17" s="3">
        <v>0</v>
      </c>
      <c r="K17" s="3">
        <v>0</v>
      </c>
      <c r="L17" s="3">
        <v>0</v>
      </c>
    </row>
    <row r="18" spans="1:13" ht="26.25" customHeight="1">
      <c r="A18" s="210"/>
      <c r="B18" s="213"/>
      <c r="C18" s="214"/>
      <c r="D18" s="210"/>
      <c r="E18" s="91" t="s">
        <v>106</v>
      </c>
      <c r="F18" s="3">
        <f t="shared" si="0"/>
        <v>0</v>
      </c>
      <c r="G18" s="3">
        <v>0</v>
      </c>
      <c r="H18" s="216">
        <v>0</v>
      </c>
      <c r="I18" s="217"/>
      <c r="J18" s="3">
        <v>0</v>
      </c>
      <c r="K18" s="3">
        <v>0</v>
      </c>
      <c r="L18" s="3">
        <v>0</v>
      </c>
    </row>
    <row r="19" spans="1:13" ht="29.25" customHeight="1">
      <c r="A19" s="209">
        <v>4</v>
      </c>
      <c r="B19" s="211" t="s">
        <v>35</v>
      </c>
      <c r="C19" s="212"/>
      <c r="D19" s="209" t="s">
        <v>129</v>
      </c>
      <c r="E19" s="90" t="s">
        <v>105</v>
      </c>
      <c r="F19" s="3">
        <f t="shared" si="0"/>
        <v>3348.1000000000004</v>
      </c>
      <c r="G19" s="3">
        <f>'[1]Приложение  1'!J60+'[1]Приложение  1'!J77</f>
        <v>0</v>
      </c>
      <c r="H19" s="215">
        <f>'[1]Приложение  1'!J61</f>
        <v>3348.1000000000004</v>
      </c>
      <c r="I19" s="216"/>
      <c r="J19" s="3">
        <f>'[1]Приложение  1'!I62+'[1]Приложение  1'!I79</f>
        <v>0</v>
      </c>
      <c r="K19" s="3">
        <f>'[1]Приложение  1'!J62+'[1]Приложение  1'!J79</f>
        <v>0</v>
      </c>
      <c r="L19" s="3">
        <f>'[1]Приложение  1'!K62+'[1]Приложение  1'!K79</f>
        <v>0</v>
      </c>
    </row>
    <row r="20" spans="1:13" ht="29.25" customHeight="1">
      <c r="A20" s="210"/>
      <c r="B20" s="213"/>
      <c r="C20" s="214"/>
      <c r="D20" s="210"/>
      <c r="E20" s="91" t="s">
        <v>106</v>
      </c>
      <c r="F20" s="3">
        <f t="shared" si="0"/>
        <v>15724.6</v>
      </c>
      <c r="G20" s="3">
        <v>0</v>
      </c>
      <c r="H20" s="216">
        <f>'[1]Приложение  1'!H61+'[1]Приложение  1'!H78</f>
        <v>15724.6</v>
      </c>
      <c r="I20" s="217"/>
      <c r="J20" s="3">
        <f>'[1]Приложение  1'!G62+'[1]Приложение  1'!G79</f>
        <v>0</v>
      </c>
      <c r="K20" s="3">
        <f>'[1]Приложение  1'!H62+'[1]Приложение  1'!H79</f>
        <v>0</v>
      </c>
      <c r="L20" s="3">
        <f>'[1]Приложение  1'!I62+'[1]Приложение  1'!I79</f>
        <v>0</v>
      </c>
      <c r="M20" s="105"/>
    </row>
    <row r="21" spans="1:13" ht="26.25" customHeight="1">
      <c r="A21" s="209">
        <v>5</v>
      </c>
      <c r="B21" s="211" t="s">
        <v>124</v>
      </c>
      <c r="C21" s="212"/>
      <c r="D21" s="209" t="s">
        <v>132</v>
      </c>
      <c r="E21" s="90" t="s">
        <v>105</v>
      </c>
      <c r="F21" s="3">
        <f t="shared" si="0"/>
        <v>570.59999999999991</v>
      </c>
      <c r="G21" s="3">
        <v>0</v>
      </c>
      <c r="H21" s="215">
        <v>0</v>
      </c>
      <c r="I21" s="216"/>
      <c r="J21" s="3">
        <f>'Приложение  1'!J58</f>
        <v>570.59999999999991</v>
      </c>
      <c r="K21" s="3">
        <v>0</v>
      </c>
      <c r="L21" s="3">
        <v>0</v>
      </c>
    </row>
    <row r="22" spans="1:13" ht="26.25" customHeight="1">
      <c r="A22" s="210"/>
      <c r="B22" s="213"/>
      <c r="C22" s="214"/>
      <c r="D22" s="210"/>
      <c r="E22" s="91" t="s">
        <v>106</v>
      </c>
      <c r="F22" s="3">
        <f t="shared" si="0"/>
        <v>0</v>
      </c>
      <c r="G22" s="3">
        <v>0</v>
      </c>
      <c r="H22" s="216">
        <v>0</v>
      </c>
      <c r="I22" s="217"/>
      <c r="J22" s="3">
        <f>'Приложение  1'!H58</f>
        <v>0</v>
      </c>
      <c r="K22" s="3">
        <v>0</v>
      </c>
      <c r="L22" s="3">
        <v>0</v>
      </c>
    </row>
    <row r="23" spans="1:13" ht="26.25" customHeight="1">
      <c r="A23" s="209">
        <v>6</v>
      </c>
      <c r="B23" s="211" t="s">
        <v>121</v>
      </c>
      <c r="C23" s="212"/>
      <c r="D23" s="209" t="s">
        <v>133</v>
      </c>
      <c r="E23" s="90" t="s">
        <v>105</v>
      </c>
      <c r="F23" s="3">
        <f t="shared" si="0"/>
        <v>175.19999999999982</v>
      </c>
      <c r="G23" s="3">
        <v>0</v>
      </c>
      <c r="H23" s="215">
        <v>0</v>
      </c>
      <c r="I23" s="216"/>
      <c r="J23" s="3">
        <f>'Приложение  1'!J89</f>
        <v>175.19999999999982</v>
      </c>
      <c r="K23" s="3">
        <v>0</v>
      </c>
      <c r="L23" s="3">
        <v>0</v>
      </c>
    </row>
    <row r="24" spans="1:13" ht="26.25" customHeight="1">
      <c r="A24" s="210"/>
      <c r="B24" s="213"/>
      <c r="C24" s="214"/>
      <c r="D24" s="210"/>
      <c r="E24" s="91" t="s">
        <v>106</v>
      </c>
      <c r="F24" s="3">
        <f t="shared" si="0"/>
        <v>19494.009999999998</v>
      </c>
      <c r="G24" s="3">
        <v>0</v>
      </c>
      <c r="H24" s="216">
        <v>0</v>
      </c>
      <c r="I24" s="217"/>
      <c r="J24" s="3">
        <f>'Приложение  1'!H89</f>
        <v>19494.009999999998</v>
      </c>
      <c r="K24" s="3">
        <v>0</v>
      </c>
      <c r="L24" s="3">
        <v>0</v>
      </c>
    </row>
    <row r="25" spans="1:13" ht="30" hidden="1" customHeight="1">
      <c r="A25" s="209">
        <v>7</v>
      </c>
      <c r="B25" s="238" t="s">
        <v>108</v>
      </c>
      <c r="C25" s="238"/>
      <c r="D25" s="209" t="s">
        <v>109</v>
      </c>
      <c r="E25" s="90" t="s">
        <v>105</v>
      </c>
      <c r="F25" s="3">
        <f t="shared" si="0"/>
        <v>0</v>
      </c>
      <c r="G25" s="3">
        <f>'[1]Приложение  1'!G73</f>
        <v>0</v>
      </c>
      <c r="H25" s="215">
        <f>'[1]Приложение  1'!J53+'[1]Приложение  1'!J74</f>
        <v>0</v>
      </c>
      <c r="I25" s="216"/>
      <c r="J25" s="3"/>
      <c r="K25" s="3"/>
      <c r="L25" s="3"/>
    </row>
    <row r="26" spans="1:13" ht="30" hidden="1" customHeight="1">
      <c r="A26" s="210"/>
      <c r="B26" s="238"/>
      <c r="C26" s="238"/>
      <c r="D26" s="210"/>
      <c r="E26" s="91" t="s">
        <v>106</v>
      </c>
      <c r="F26" s="3">
        <f t="shared" si="0"/>
        <v>0</v>
      </c>
      <c r="G26" s="3">
        <f>'[1]Приложение  1'!H73+'[1]Приложение  1'!H52</f>
        <v>0</v>
      </c>
      <c r="H26" s="216">
        <f>'[1]Приложение  1'!H53+'[1]Приложение  1'!H74</f>
        <v>0</v>
      </c>
      <c r="I26" s="217"/>
      <c r="J26" s="3">
        <f>'[1]Приложение  1'!G54+'[1]Приложение  1'!G75</f>
        <v>0</v>
      </c>
      <c r="K26" s="3">
        <f>'[1]Приложение  1'!H54+'[1]Приложение  1'!H75</f>
        <v>0</v>
      </c>
      <c r="L26" s="3">
        <f>'[1]Приложение  1'!I54+'[1]Приложение  1'!I75</f>
        <v>0</v>
      </c>
    </row>
    <row r="27" spans="1:13" ht="58.5" customHeight="1">
      <c r="A27" s="209">
        <v>7</v>
      </c>
      <c r="B27" s="238" t="s">
        <v>58</v>
      </c>
      <c r="C27" s="238"/>
      <c r="D27" s="209" t="s">
        <v>136</v>
      </c>
      <c r="E27" s="1" t="s">
        <v>105</v>
      </c>
      <c r="F27" s="3">
        <f t="shared" si="0"/>
        <v>975.87</v>
      </c>
      <c r="G27" s="3">
        <f>'[1]Приложение  1'!J89</f>
        <v>975.87</v>
      </c>
      <c r="H27" s="215">
        <f>'[1]Приложение  1'!J25</f>
        <v>0</v>
      </c>
      <c r="I27" s="215"/>
      <c r="J27" s="3">
        <v>0</v>
      </c>
      <c r="K27" s="3">
        <v>0</v>
      </c>
      <c r="L27" s="3">
        <v>0</v>
      </c>
    </row>
    <row r="28" spans="1:13" ht="39" customHeight="1">
      <c r="A28" s="210"/>
      <c r="B28" s="238"/>
      <c r="C28" s="238"/>
      <c r="D28" s="210"/>
      <c r="E28" s="1" t="s">
        <v>106</v>
      </c>
      <c r="F28" s="3">
        <f t="shared" si="0"/>
        <v>0</v>
      </c>
      <c r="G28" s="3">
        <f>'[1]Приложение  1'!H24</f>
        <v>0</v>
      </c>
      <c r="H28" s="216">
        <f>'[1]Приложение  1'!H25</f>
        <v>0</v>
      </c>
      <c r="I28" s="217"/>
      <c r="J28" s="3">
        <v>0</v>
      </c>
      <c r="K28" s="3">
        <f>'[1]Приложение  1'!H43</f>
        <v>0</v>
      </c>
      <c r="L28" s="3">
        <f>'[1]Приложение  1'!I43</f>
        <v>0</v>
      </c>
    </row>
    <row r="29" spans="1:13" ht="30.75" customHeight="1">
      <c r="A29" s="209">
        <v>8</v>
      </c>
      <c r="B29" s="238" t="s">
        <v>130</v>
      </c>
      <c r="C29" s="238"/>
      <c r="D29" s="209" t="s">
        <v>110</v>
      </c>
      <c r="E29" s="1" t="s">
        <v>105</v>
      </c>
      <c r="F29" s="3">
        <f t="shared" si="0"/>
        <v>11715.8</v>
      </c>
      <c r="G29" s="3">
        <f>'[1]Приложение  1'!G27</f>
        <v>1000</v>
      </c>
      <c r="H29" s="215">
        <f>'[1]Приложение  1'!J28</f>
        <v>8486.2999999999993</v>
      </c>
      <c r="I29" s="215"/>
      <c r="J29" s="3">
        <f>'Приложение  1'!J33</f>
        <v>2229.5</v>
      </c>
      <c r="K29" s="3">
        <f>'[1]Приложение  1'!J43</f>
        <v>0</v>
      </c>
      <c r="L29" s="3">
        <f>'[1]Приложение  1'!K43</f>
        <v>0</v>
      </c>
    </row>
    <row r="30" spans="1:13" ht="30.75" customHeight="1">
      <c r="A30" s="210"/>
      <c r="B30" s="238"/>
      <c r="C30" s="238"/>
      <c r="D30" s="210"/>
      <c r="E30" s="1" t="s">
        <v>106</v>
      </c>
      <c r="F30" s="3">
        <f t="shared" si="0"/>
        <v>0</v>
      </c>
      <c r="G30" s="3">
        <f>'[1]Приложение  1'!H41</f>
        <v>0</v>
      </c>
      <c r="H30" s="216">
        <f>'[1]Приложение  1'!H42</f>
        <v>0</v>
      </c>
      <c r="I30" s="217"/>
      <c r="J30" s="3">
        <f>'[1]Приложение  1'!G43</f>
        <v>0</v>
      </c>
      <c r="K30" s="3">
        <f>'[1]Приложение  1'!H43</f>
        <v>0</v>
      </c>
      <c r="L30" s="3">
        <f>'[1]Приложение  1'!I43</f>
        <v>0</v>
      </c>
    </row>
    <row r="31" spans="1:13" ht="30.75" customHeight="1">
      <c r="A31" s="209">
        <v>9</v>
      </c>
      <c r="B31" s="239" t="s">
        <v>85</v>
      </c>
      <c r="C31" s="240"/>
      <c r="D31" s="209" t="s">
        <v>111</v>
      </c>
      <c r="E31" s="1" t="s">
        <v>105</v>
      </c>
      <c r="F31" s="3">
        <f t="shared" si="0"/>
        <v>24.72</v>
      </c>
      <c r="G31" s="3">
        <f>'[1]Приложение  1'!J39</f>
        <v>0</v>
      </c>
      <c r="H31" s="216">
        <f>'[1]Приложение  1'!J32</f>
        <v>24.72</v>
      </c>
      <c r="I31" s="217"/>
      <c r="J31" s="3">
        <f>'[1]Приложение  1'!I41</f>
        <v>0</v>
      </c>
      <c r="K31" s="3">
        <f>'[1]Приложение  1'!J41</f>
        <v>0</v>
      </c>
      <c r="L31" s="3">
        <f>'[1]Приложение  1'!K41</f>
        <v>0</v>
      </c>
    </row>
    <row r="32" spans="1:13" ht="30.75" customHeight="1">
      <c r="A32" s="210"/>
      <c r="B32" s="241"/>
      <c r="C32" s="242"/>
      <c r="D32" s="210"/>
      <c r="E32" s="1" t="s">
        <v>106</v>
      </c>
      <c r="F32" s="3">
        <f t="shared" si="0"/>
        <v>0</v>
      </c>
      <c r="G32" s="3">
        <f>'[1]Приложение  1'!H39</f>
        <v>0</v>
      </c>
      <c r="H32" s="216">
        <f>'[1]Приложение  1'!H40</f>
        <v>0</v>
      </c>
      <c r="I32" s="217"/>
      <c r="J32" s="3">
        <f>'[1]Приложение  1'!G41</f>
        <v>0</v>
      </c>
      <c r="K32" s="3">
        <f>'[1]Приложение  1'!H41</f>
        <v>0</v>
      </c>
      <c r="L32" s="3">
        <f>'[1]Приложение  1'!I41</f>
        <v>0</v>
      </c>
    </row>
    <row r="33" spans="1:13" ht="30.75" customHeight="1">
      <c r="A33" s="209">
        <v>10</v>
      </c>
      <c r="B33" s="239" t="s">
        <v>86</v>
      </c>
      <c r="C33" s="240"/>
      <c r="D33" s="209" t="s">
        <v>112</v>
      </c>
      <c r="E33" s="1" t="s">
        <v>105</v>
      </c>
      <c r="F33" s="3">
        <f t="shared" si="0"/>
        <v>131.96</v>
      </c>
      <c r="G33" s="3">
        <f>'[1]Приложение  1'!J41</f>
        <v>0</v>
      </c>
      <c r="H33" s="216">
        <f>'[1]Приложение  1'!J36</f>
        <v>131.96</v>
      </c>
      <c r="I33" s="217"/>
      <c r="J33" s="3">
        <f>'[1]Приложение  1'!I43</f>
        <v>0</v>
      </c>
      <c r="K33" s="3">
        <f>'[1]Приложение  1'!J43</f>
        <v>0</v>
      </c>
      <c r="L33" s="3">
        <f>'[1]Приложение  1'!K43</f>
        <v>0</v>
      </c>
    </row>
    <row r="34" spans="1:13" ht="30.75" customHeight="1">
      <c r="A34" s="210"/>
      <c r="B34" s="241"/>
      <c r="C34" s="242"/>
      <c r="D34" s="210"/>
      <c r="E34" s="1" t="s">
        <v>106</v>
      </c>
      <c r="F34" s="3">
        <f t="shared" si="0"/>
        <v>0</v>
      </c>
      <c r="G34" s="3">
        <f>'[1]Приложение  1'!H41</f>
        <v>0</v>
      </c>
      <c r="H34" s="216">
        <f>'[1]Приложение  1'!H42</f>
        <v>0</v>
      </c>
      <c r="I34" s="217"/>
      <c r="J34" s="3">
        <f>'[1]Приложение  1'!G43</f>
        <v>0</v>
      </c>
      <c r="K34" s="3">
        <f>'[1]Приложение  1'!H43</f>
        <v>0</v>
      </c>
      <c r="L34" s="3">
        <f>'[1]Приложение  1'!I43</f>
        <v>0</v>
      </c>
    </row>
    <row r="35" spans="1:13" ht="30.75" customHeight="1">
      <c r="A35" s="209">
        <v>11</v>
      </c>
      <c r="B35" s="239" t="s">
        <v>79</v>
      </c>
      <c r="C35" s="240"/>
      <c r="D35" s="209" t="s">
        <v>113</v>
      </c>
      <c r="E35" s="1" t="s">
        <v>105</v>
      </c>
      <c r="F35" s="3">
        <f t="shared" si="0"/>
        <v>52.48</v>
      </c>
      <c r="G35" s="3">
        <f>'[1]Приложение  1'!J41</f>
        <v>0</v>
      </c>
      <c r="H35" s="216">
        <f>'[1]Приложение  1'!J40</f>
        <v>52.48</v>
      </c>
      <c r="I35" s="217"/>
      <c r="J35" s="3">
        <f>'[1]Приложение  1'!I43</f>
        <v>0</v>
      </c>
      <c r="K35" s="3">
        <f>'[1]Приложение  1'!J43</f>
        <v>0</v>
      </c>
      <c r="L35" s="3">
        <f>'[1]Приложение  1'!K43</f>
        <v>0</v>
      </c>
    </row>
    <row r="36" spans="1:13" ht="30.75" customHeight="1">
      <c r="A36" s="210"/>
      <c r="B36" s="241"/>
      <c r="C36" s="242"/>
      <c r="D36" s="210"/>
      <c r="E36" s="1" t="s">
        <v>106</v>
      </c>
      <c r="F36" s="3">
        <f t="shared" si="0"/>
        <v>0</v>
      </c>
      <c r="G36" s="3">
        <f>'[1]Приложение  1'!H41</f>
        <v>0</v>
      </c>
      <c r="H36" s="216">
        <f>'[1]Приложение  1'!H42</f>
        <v>0</v>
      </c>
      <c r="I36" s="217"/>
      <c r="J36" s="3">
        <f>'[1]Приложение  1'!G43</f>
        <v>0</v>
      </c>
      <c r="K36" s="3">
        <f>'[1]Приложение  1'!H43</f>
        <v>0</v>
      </c>
      <c r="L36" s="3">
        <f>'[1]Приложение  1'!I43</f>
        <v>0</v>
      </c>
    </row>
    <row r="37" spans="1:13" ht="30.75" customHeight="1">
      <c r="A37" s="209">
        <v>12</v>
      </c>
      <c r="B37" s="238" t="s">
        <v>83</v>
      </c>
      <c r="C37" s="238"/>
      <c r="D37" s="209" t="s">
        <v>114</v>
      </c>
      <c r="E37" s="1" t="s">
        <v>105</v>
      </c>
      <c r="F37" s="3">
        <f t="shared" si="0"/>
        <v>38.04</v>
      </c>
      <c r="G37" s="3">
        <f>'[1]Приложение  1'!J43</f>
        <v>0</v>
      </c>
      <c r="H37" s="215">
        <f>'[1]Приложение  1'!J44</f>
        <v>38.04</v>
      </c>
      <c r="I37" s="215"/>
      <c r="J37" s="3">
        <f>'[1]Приложение  1'!I45</f>
        <v>0</v>
      </c>
      <c r="K37" s="3">
        <f>'[1]Приложение  1'!J45</f>
        <v>0</v>
      </c>
      <c r="L37" s="3">
        <f>'[1]Приложение  1'!K45</f>
        <v>0</v>
      </c>
    </row>
    <row r="38" spans="1:13" ht="30.75" customHeight="1">
      <c r="A38" s="210"/>
      <c r="B38" s="238"/>
      <c r="C38" s="238"/>
      <c r="D38" s="210"/>
      <c r="E38" s="1" t="s">
        <v>106</v>
      </c>
      <c r="F38" s="3">
        <f t="shared" si="0"/>
        <v>0</v>
      </c>
      <c r="G38" s="3">
        <f>'[1]Приложение  1'!H43</f>
        <v>0</v>
      </c>
      <c r="H38" s="216">
        <f>'[1]Приложение  1'!H44</f>
        <v>0</v>
      </c>
      <c r="I38" s="217"/>
      <c r="J38" s="3">
        <f>'[1]Приложение  1'!G45</f>
        <v>0</v>
      </c>
      <c r="K38" s="3">
        <f>'[1]Приложение  1'!H45</f>
        <v>0</v>
      </c>
      <c r="L38" s="3">
        <f>'[1]Приложение  1'!I45</f>
        <v>0</v>
      </c>
    </row>
    <row r="39" spans="1:13" s="102" customFormat="1" ht="18" customHeight="1">
      <c r="A39" s="110" t="s">
        <v>115</v>
      </c>
      <c r="B39" s="110"/>
      <c r="C39" s="110"/>
      <c r="D39" s="76"/>
      <c r="E39" s="76"/>
      <c r="F39" s="64">
        <f>F40+F41</f>
        <v>107807.17959000001</v>
      </c>
      <c r="G39" s="64">
        <f>SUM(G13:G38)</f>
        <v>4517.4695900000006</v>
      </c>
      <c r="H39" s="128">
        <f>SUM(H13:H38)</f>
        <v>29920.5</v>
      </c>
      <c r="I39" s="129"/>
      <c r="J39" s="64">
        <f>SUM(J13:J38)</f>
        <v>27019.21</v>
      </c>
      <c r="K39" s="64">
        <f>SUM(K13:K38)</f>
        <v>23175</v>
      </c>
      <c r="L39" s="64">
        <f>SUM(L13:L38)</f>
        <v>23175</v>
      </c>
      <c r="M39" s="108">
        <f>SUM(G39:K39)</f>
        <v>84632.17959</v>
      </c>
    </row>
    <row r="40" spans="1:13" ht="18" customHeight="1">
      <c r="A40" s="243" t="s">
        <v>116</v>
      </c>
      <c r="B40" s="244"/>
      <c r="C40" s="245"/>
      <c r="D40" s="99"/>
      <c r="E40" s="99"/>
      <c r="F40" s="9">
        <f>G40+H40+J40+K40+L40</f>
        <v>26284.969590000004</v>
      </c>
      <c r="G40" s="9">
        <f>G13+G15+G17+G19+G25+G37+G27+G29</f>
        <v>4517.4695900000006</v>
      </c>
      <c r="H40" s="246">
        <f>H13+H15+H17+H19+H25+H27+H29+H31+H35+H37+H33+H21+H23</f>
        <v>14195.9</v>
      </c>
      <c r="I40" s="247"/>
      <c r="J40" s="9">
        <f>J13+J15+J17+J19+J21+J23+J25+J27+J29+J31+J33+J35+J37</f>
        <v>7525.2</v>
      </c>
      <c r="K40" s="9">
        <f>K13+K15+K17+K19+K25+K37</f>
        <v>23.2</v>
      </c>
      <c r="L40" s="9">
        <f>L13+L15+L17+L19+L25+L37</f>
        <v>23.2</v>
      </c>
      <c r="M40" s="106"/>
    </row>
    <row r="41" spans="1:13" ht="18" customHeight="1">
      <c r="A41" s="243" t="s">
        <v>117</v>
      </c>
      <c r="B41" s="244"/>
      <c r="C41" s="245"/>
      <c r="D41" s="99"/>
      <c r="E41" s="99"/>
      <c r="F41" s="9">
        <f>G41+H41+J41+K41+L41</f>
        <v>81522.210000000006</v>
      </c>
      <c r="G41" s="9">
        <f>G14+G16+G18+G20+G26+G38</f>
        <v>0</v>
      </c>
      <c r="H41" s="246">
        <f>H14+H16+H18+H20+H26+H28+H38+H22+H24</f>
        <v>15724.6</v>
      </c>
      <c r="I41" s="247"/>
      <c r="J41" s="9">
        <f>J14+J16+J18+J20+J22+J24+J26+J28+J30+J32+J34+J36+J38</f>
        <v>19494.009999999998</v>
      </c>
      <c r="K41" s="9">
        <f>K14+K16+K18+K20+K26+K28+K38</f>
        <v>23151.8</v>
      </c>
      <c r="L41" s="9">
        <f>L14+L16+L18+L20+L26+L28+L38</f>
        <v>23151.8</v>
      </c>
      <c r="M41" s="106"/>
    </row>
    <row r="42" spans="1:13" ht="15" hidden="1" customHeight="1">
      <c r="A42" s="251" t="s">
        <v>118</v>
      </c>
      <c r="B42" s="252"/>
      <c r="C42" s="252"/>
      <c r="D42" s="252"/>
      <c r="E42" s="252"/>
      <c r="F42" s="252"/>
      <c r="G42" s="252"/>
      <c r="H42" s="252"/>
      <c r="I42" s="252"/>
      <c r="J42" s="252"/>
      <c r="K42" s="253"/>
      <c r="L42" s="100"/>
    </row>
    <row r="43" spans="1:13" ht="21.75" hidden="1" customHeight="1">
      <c r="A43" s="92" t="s">
        <v>103</v>
      </c>
      <c r="B43" s="254" t="s">
        <v>34</v>
      </c>
      <c r="C43" s="255"/>
      <c r="D43" s="90" t="s">
        <v>105</v>
      </c>
      <c r="E43" s="90" t="s">
        <v>105</v>
      </c>
      <c r="F43" s="2">
        <f>SUM(G43:I43)</f>
        <v>0</v>
      </c>
      <c r="G43" s="2">
        <f>'[1]Приложение  1'!J99+'[1]Приложение  1'!J104</f>
        <v>0</v>
      </c>
      <c r="H43" s="256">
        <f>'[1]Приложение  1'!J100+'[1]Приложение  1'!J105</f>
        <v>0</v>
      </c>
      <c r="I43" s="257"/>
      <c r="J43" s="2">
        <f>'[1]Приложение  1'!I101+'[1]Приложение  1'!I106</f>
        <v>0</v>
      </c>
      <c r="K43" s="2">
        <f>'[1]Приложение  1'!J101+'[1]Приложение  1'!J106</f>
        <v>0</v>
      </c>
      <c r="L43" s="2">
        <f>'[1]Приложение  1'!K101+'[1]Приложение  1'!K106</f>
        <v>0</v>
      </c>
    </row>
    <row r="44" spans="1:13" ht="21.75" hidden="1" customHeight="1">
      <c r="A44" s="93">
        <v>2</v>
      </c>
      <c r="B44" s="258" t="s">
        <v>119</v>
      </c>
      <c r="C44" s="258"/>
      <c r="D44" s="90" t="s">
        <v>105</v>
      </c>
      <c r="E44" s="90" t="s">
        <v>105</v>
      </c>
      <c r="F44" s="2" t="e">
        <f>SUM(G44:I44)</f>
        <v>#REF!</v>
      </c>
      <c r="G44" s="2" t="e">
        <f>'[1]Приложение  1'!#REF!</f>
        <v>#REF!</v>
      </c>
      <c r="H44" s="259" t="e">
        <f>'[1]Приложение  1'!#REF!</f>
        <v>#REF!</v>
      </c>
      <c r="I44" s="256"/>
      <c r="J44" s="2" t="e">
        <f>'[1]Приложение  1'!#REF!</f>
        <v>#REF!</v>
      </c>
      <c r="K44" s="2" t="e">
        <f>'[1]Приложение  1'!#REF!</f>
        <v>#REF!</v>
      </c>
      <c r="L44" s="2" t="e">
        <f>'[1]Приложение  1'!#REF!</f>
        <v>#REF!</v>
      </c>
    </row>
    <row r="45" spans="1:13" ht="15" hidden="1" customHeight="1">
      <c r="A45" s="260"/>
      <c r="B45" s="261"/>
      <c r="C45" s="262"/>
      <c r="D45" s="94"/>
      <c r="E45" s="94"/>
      <c r="F45" s="95">
        <f>G45+H45</f>
        <v>0</v>
      </c>
      <c r="G45" s="95">
        <v>0</v>
      </c>
      <c r="H45" s="267">
        <v>0</v>
      </c>
      <c r="I45" s="268"/>
      <c r="J45" s="96"/>
      <c r="K45" s="96"/>
      <c r="L45" s="96"/>
    </row>
    <row r="46" spans="1:13" ht="15" hidden="1" customHeight="1">
      <c r="A46" s="260"/>
      <c r="B46" s="263"/>
      <c r="C46" s="264"/>
      <c r="D46" s="97"/>
      <c r="E46" s="97"/>
      <c r="F46" s="95">
        <f>G46+H46</f>
        <v>0</v>
      </c>
      <c r="G46" s="95">
        <v>0</v>
      </c>
      <c r="H46" s="267">
        <v>0</v>
      </c>
      <c r="I46" s="268"/>
      <c r="J46" s="96"/>
      <c r="K46" s="96"/>
      <c r="L46" s="96"/>
    </row>
    <row r="47" spans="1:13" ht="15" hidden="1" customHeight="1">
      <c r="A47" s="260"/>
      <c r="B47" s="265"/>
      <c r="C47" s="266"/>
      <c r="D47" s="98"/>
      <c r="E47" s="98"/>
      <c r="F47" s="95">
        <f>G47+H47</f>
        <v>0</v>
      </c>
      <c r="G47" s="95">
        <v>0</v>
      </c>
      <c r="H47" s="267">
        <v>0</v>
      </c>
      <c r="I47" s="268"/>
      <c r="J47" s="96"/>
      <c r="K47" s="96"/>
      <c r="L47" s="96"/>
      <c r="M47" s="106"/>
    </row>
    <row r="48" spans="1:13" ht="15" hidden="1" customHeight="1">
      <c r="A48" s="248" t="s">
        <v>120</v>
      </c>
      <c r="B48" s="248"/>
      <c r="C48" s="248"/>
      <c r="D48" s="10"/>
      <c r="E48" s="10"/>
      <c r="F48" s="101" t="e">
        <f>SUM(F43:F44)</f>
        <v>#REF!</v>
      </c>
      <c r="G48" s="101" t="e">
        <f>SUM(G43:G44)</f>
        <v>#REF!</v>
      </c>
      <c r="H48" s="249" t="e">
        <f>SUM(H43:H44)</f>
        <v>#REF!</v>
      </c>
      <c r="I48" s="250"/>
      <c r="J48" s="101" t="e">
        <f>SUM(J43:J44)</f>
        <v>#REF!</v>
      </c>
      <c r="K48" s="101" t="e">
        <f>SUM(K43:K44)</f>
        <v>#REF!</v>
      </c>
      <c r="L48" s="101" t="e">
        <f>SUM(L43:L44)</f>
        <v>#REF!</v>
      </c>
      <c r="M48" s="107" t="e">
        <f>#REF!+#REF!+#REF!</f>
        <v>#REF!</v>
      </c>
    </row>
    <row r="49" spans="1:10" ht="15.75">
      <c r="A49" s="11"/>
      <c r="F49" s="106"/>
    </row>
    <row r="50" spans="1:10" ht="15.75">
      <c r="A50" s="11"/>
      <c r="F50" s="106"/>
      <c r="J50" s="105">
        <f>J39-27019.21</f>
        <v>0</v>
      </c>
    </row>
    <row r="51" spans="1:10" ht="15.75">
      <c r="A51" s="11"/>
      <c r="F51" s="106"/>
      <c r="J51" s="105"/>
    </row>
    <row r="52" spans="1:10" ht="15.75">
      <c r="A52" s="11"/>
      <c r="F52" s="106"/>
    </row>
    <row r="53" spans="1:10" ht="15.75">
      <c r="A53" s="11"/>
      <c r="G53" s="106"/>
    </row>
  </sheetData>
  <mergeCells count="94">
    <mergeCell ref="A48:C48"/>
    <mergeCell ref="H48:I48"/>
    <mergeCell ref="A42:K42"/>
    <mergeCell ref="B43:C43"/>
    <mergeCell ref="H43:I43"/>
    <mergeCell ref="B44:C44"/>
    <mergeCell ref="H44:I44"/>
    <mergeCell ref="A45:A47"/>
    <mergeCell ref="B45:C47"/>
    <mergeCell ref="H45:I45"/>
    <mergeCell ref="H46:I46"/>
    <mergeCell ref="H47:I47"/>
    <mergeCell ref="A39:C39"/>
    <mergeCell ref="H39:I39"/>
    <mergeCell ref="A40:C40"/>
    <mergeCell ref="H40:I40"/>
    <mergeCell ref="A41:C41"/>
    <mergeCell ref="H41:I41"/>
    <mergeCell ref="A35:A36"/>
    <mergeCell ref="B35:C36"/>
    <mergeCell ref="D35:D36"/>
    <mergeCell ref="H35:I35"/>
    <mergeCell ref="H36:I36"/>
    <mergeCell ref="A37:A38"/>
    <mergeCell ref="B37:C38"/>
    <mergeCell ref="D37:D38"/>
    <mergeCell ref="H37:I37"/>
    <mergeCell ref="H38:I38"/>
    <mergeCell ref="A31:A32"/>
    <mergeCell ref="B31:C32"/>
    <mergeCell ref="D31:D32"/>
    <mergeCell ref="H31:I31"/>
    <mergeCell ref="H32:I32"/>
    <mergeCell ref="A33:A34"/>
    <mergeCell ref="B33:C34"/>
    <mergeCell ref="D33:D34"/>
    <mergeCell ref="H33:I33"/>
    <mergeCell ref="H34:I34"/>
    <mergeCell ref="A27:A28"/>
    <mergeCell ref="B27:C28"/>
    <mergeCell ref="D27:D28"/>
    <mergeCell ref="H27:I27"/>
    <mergeCell ref="H28:I28"/>
    <mergeCell ref="A29:A30"/>
    <mergeCell ref="B29:C30"/>
    <mergeCell ref="D29:D30"/>
    <mergeCell ref="H29:I29"/>
    <mergeCell ref="H30:I30"/>
    <mergeCell ref="A19:A20"/>
    <mergeCell ref="B19:C20"/>
    <mergeCell ref="D19:D20"/>
    <mergeCell ref="H19:I19"/>
    <mergeCell ref="H20:I20"/>
    <mergeCell ref="A25:A26"/>
    <mergeCell ref="B25:C26"/>
    <mergeCell ref="D25:D26"/>
    <mergeCell ref="H25:I25"/>
    <mergeCell ref="H26:I26"/>
    <mergeCell ref="A15:A16"/>
    <mergeCell ref="B15:C16"/>
    <mergeCell ref="D15:D16"/>
    <mergeCell ref="H15:I15"/>
    <mergeCell ref="H16:I16"/>
    <mergeCell ref="A17:A18"/>
    <mergeCell ref="B17:C18"/>
    <mergeCell ref="D17:D18"/>
    <mergeCell ref="H17:I17"/>
    <mergeCell ref="H18:I18"/>
    <mergeCell ref="B11:C11"/>
    <mergeCell ref="H11:I11"/>
    <mergeCell ref="A13:A14"/>
    <mergeCell ref="B13:C14"/>
    <mergeCell ref="D13:D14"/>
    <mergeCell ref="H13:I13"/>
    <mergeCell ref="H14:I14"/>
    <mergeCell ref="A12:L12"/>
    <mergeCell ref="A8:K8"/>
    <mergeCell ref="A7:K7"/>
    <mergeCell ref="A9:A10"/>
    <mergeCell ref="B9:C10"/>
    <mergeCell ref="D9:D10"/>
    <mergeCell ref="E9:E10"/>
    <mergeCell ref="H10:I10"/>
    <mergeCell ref="F9:L9"/>
    <mergeCell ref="A21:A22"/>
    <mergeCell ref="B21:C22"/>
    <mergeCell ref="D21:D22"/>
    <mergeCell ref="H21:I21"/>
    <mergeCell ref="H22:I22"/>
    <mergeCell ref="A23:A24"/>
    <mergeCell ref="B23:C24"/>
    <mergeCell ref="D23:D24"/>
    <mergeCell ref="H23:I23"/>
    <mergeCell ref="H24:I24"/>
  </mergeCells>
  <pageMargins left="0.70866141732283472" right="0.31496062992125984" top="0.35433070866141736" bottom="0.35433070866141736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 1</vt:lpstr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gtihaa</cp:lastModifiedBy>
  <cp:lastPrinted>2023-12-07T05:13:09Z</cp:lastPrinted>
  <dcterms:created xsi:type="dcterms:W3CDTF">2020-08-21T11:17:08Z</dcterms:created>
  <dcterms:modified xsi:type="dcterms:W3CDTF">2023-12-13T10:44:47Z</dcterms:modified>
</cp:coreProperties>
</file>